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10.7.0.50\共有2\08_蓄電技術統括部\非開示\[共有-非開示]30_蓄電システムG\300技術支援課\02 施工研修\準備資料\パートナーズ倶楽部\web施工ページ\１２　 生産完了機種の各種書類・資料はこちらから\ハイブリッド蓄電システムESS-H1L1\5.太陽電池アレイ計算ツール\"/>
    </mc:Choice>
  </mc:AlternateContent>
  <xr:revisionPtr revIDLastSave="0" documentId="14_{38F7BDA4-704C-415D-85C8-5D300BDD7A2F}" xr6:coauthVersionLast="47" xr6:coauthVersionMax="47" xr10:uidLastSave="{00000000-0000-0000-0000-000000000000}"/>
  <workbookProtection workbookAlgorithmName="SHA-512" workbookHashValue="aeFmiZXHLngDy+LPIYNHdnN4UyIn/CZA/w8cr9ia0GR+MpxDYfCDxvNfkVD1yTSyR0QdXcY0oCv4sUtcjt06lw==" workbookSaltValue="banSKuFKB/fa6tzuVFGmVg==" workbookSpinCount="100000" lockStructure="1"/>
  <bookViews>
    <workbookView xWindow="-108" yWindow="-108" windowWidth="23256" windowHeight="12576" tabRatio="761" xr2:uid="{00000000-000D-0000-FFFF-FFFF00000000}"/>
  </bookViews>
  <sheets>
    <sheet name="計算ツール機能説明　注意点" sheetId="7" r:id="rId1"/>
    <sheet name="最大、最小接続数計算" sheetId="1" r:id="rId2"/>
    <sheet name="PV回路1 組み合わせ可否判定" sheetId="6" r:id="rId3"/>
    <sheet name="PV回路2 組み合わせ可否判定" sheetId="11" r:id="rId4"/>
    <sheet name="PV回路3 組み合わせ可否判定" sheetId="12" r:id="rId5"/>
    <sheet name="PV回路4 組み合わせ可否判定" sheetId="14" r:id="rId6"/>
    <sheet name="計算シート(PV回路1)" sheetId="2" state="hidden" r:id="rId7"/>
    <sheet name="計算シート(PV回路2)" sheetId="3" state="hidden" r:id="rId8"/>
    <sheet name="計算シート(PV回路3)" sheetId="4" state="hidden" r:id="rId9"/>
    <sheet name="計算シート(PV回路4)" sheetId="5" state="hidden" r:id="rId10"/>
  </sheets>
  <definedNames>
    <definedName name="_xlnm._FilterDatabase" localSheetId="6" hidden="1">'計算シート(PV回路1)'!$W$83:$Z$263</definedName>
  </definedNames>
  <calcPr calcId="191029"/>
  <customWorkbookViews>
    <customWorkbookView name="出口 良二(deguchi.ryoji) - 個人用ビュー" guid="{B940B50E-8F2A-45A2-8B1B-446BBA1CF259}" mergeInterval="0" personalView="1" maximized="1" xWindow="-8" yWindow="-8" windowWidth="1936" windowHeight="1096" tabRatio="76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H36" i="14" l="1"/>
  <c r="CB36" i="14"/>
  <c r="BV36" i="14"/>
  <c r="BP36" i="14"/>
  <c r="BJ36" i="14"/>
  <c r="BD36" i="14"/>
  <c r="AX36" i="14"/>
  <c r="AR36" i="14"/>
  <c r="CH35" i="14"/>
  <c r="CB35" i="14"/>
  <c r="BV35" i="14"/>
  <c r="BP35" i="14"/>
  <c r="BJ35" i="14"/>
  <c r="BD35" i="14"/>
  <c r="AX35" i="14"/>
  <c r="AR35" i="14"/>
  <c r="CH34" i="14"/>
  <c r="CB34" i="14"/>
  <c r="BV34" i="14"/>
  <c r="BP34" i="14"/>
  <c r="BJ34" i="14"/>
  <c r="BD34" i="14"/>
  <c r="AX34" i="14"/>
  <c r="AR34" i="14"/>
  <c r="CH33" i="14"/>
  <c r="CB33" i="14"/>
  <c r="BV33" i="14"/>
  <c r="BP33" i="14"/>
  <c r="BJ33" i="14"/>
  <c r="BD33" i="14"/>
  <c r="AX33" i="14"/>
  <c r="AR33" i="14"/>
  <c r="CH32" i="14"/>
  <c r="CB32" i="14"/>
  <c r="BV32" i="14"/>
  <c r="BP32" i="14"/>
  <c r="BJ32" i="14"/>
  <c r="BD32" i="14"/>
  <c r="AX32" i="14"/>
  <c r="AR32" i="14"/>
  <c r="CH31" i="14"/>
  <c r="CB31" i="14"/>
  <c r="BV31" i="14"/>
  <c r="BP31" i="14"/>
  <c r="BJ31" i="14"/>
  <c r="BD31" i="14"/>
  <c r="AX31" i="14"/>
  <c r="AR31" i="14"/>
  <c r="CH30" i="14"/>
  <c r="CB30" i="14"/>
  <c r="BV30" i="14"/>
  <c r="BP30" i="14"/>
  <c r="BJ30" i="14"/>
  <c r="BD30" i="14"/>
  <c r="AX30" i="14"/>
  <c r="AR30" i="14"/>
  <c r="CH29" i="14"/>
  <c r="CB29" i="14"/>
  <c r="BV29" i="14"/>
  <c r="BP29" i="14"/>
  <c r="BJ29" i="14"/>
  <c r="BD29" i="14"/>
  <c r="AX29" i="14"/>
  <c r="AR29" i="14"/>
  <c r="CH28" i="14"/>
  <c r="CB28" i="14"/>
  <c r="BV28" i="14"/>
  <c r="BP28" i="14"/>
  <c r="BJ28" i="14"/>
  <c r="BD28" i="14"/>
  <c r="AX28" i="14"/>
  <c r="AR28" i="14"/>
  <c r="CH27" i="14"/>
  <c r="CB27" i="14"/>
  <c r="BV27" i="14"/>
  <c r="BP27" i="14"/>
  <c r="BJ27" i="14"/>
  <c r="BD27" i="14"/>
  <c r="AX27" i="14"/>
  <c r="AR27" i="14"/>
  <c r="CH26" i="14"/>
  <c r="CB26" i="14"/>
  <c r="BV26" i="14"/>
  <c r="BP26" i="14"/>
  <c r="BJ26" i="14"/>
  <c r="BD26" i="14"/>
  <c r="AX26" i="14"/>
  <c r="AR26" i="14"/>
  <c r="CH25" i="14"/>
  <c r="CB25" i="14"/>
  <c r="BV25" i="14"/>
  <c r="BP25" i="14"/>
  <c r="BJ25" i="14"/>
  <c r="BD25" i="14"/>
  <c r="AX25" i="14"/>
  <c r="AR25" i="14"/>
  <c r="CH24" i="14"/>
  <c r="CB24" i="14"/>
  <c r="BV24" i="14"/>
  <c r="BP24" i="14"/>
  <c r="BJ24" i="14"/>
  <c r="BD24" i="14"/>
  <c r="AX24" i="14"/>
  <c r="AR24" i="14"/>
  <c r="CH23" i="14"/>
  <c r="CB23" i="14"/>
  <c r="BV23" i="14"/>
  <c r="BP23" i="14"/>
  <c r="BJ23" i="14"/>
  <c r="BD23" i="14"/>
  <c r="AX23" i="14"/>
  <c r="AR23" i="14"/>
  <c r="CH22" i="14"/>
  <c r="CB22" i="14"/>
  <c r="BV22" i="14"/>
  <c r="BP22" i="14"/>
  <c r="BJ22" i="14"/>
  <c r="BD22" i="14"/>
  <c r="AX22" i="14"/>
  <c r="AR22" i="14"/>
  <c r="AD22" i="14"/>
  <c r="AA22" i="14"/>
  <c r="X22" i="14"/>
  <c r="U22" i="14"/>
  <c r="R22" i="14"/>
  <c r="N22" i="14"/>
  <c r="J22" i="14"/>
  <c r="F22" i="14"/>
  <c r="CH21" i="14"/>
  <c r="CB21" i="14"/>
  <c r="BV21" i="14"/>
  <c r="BP21" i="14"/>
  <c r="BJ21" i="14"/>
  <c r="BD21" i="14"/>
  <c r="AX21" i="14"/>
  <c r="AR21" i="14"/>
  <c r="AD21" i="14"/>
  <c r="AA21" i="14"/>
  <c r="X21" i="14"/>
  <c r="U21" i="14"/>
  <c r="R21" i="14"/>
  <c r="N21" i="14"/>
  <c r="J21" i="14"/>
  <c r="F21" i="14"/>
  <c r="CH20" i="14"/>
  <c r="CB20" i="14"/>
  <c r="BV20" i="14"/>
  <c r="BP20" i="14"/>
  <c r="BJ20" i="14"/>
  <c r="BD20" i="14"/>
  <c r="AX20" i="14"/>
  <c r="AR20" i="14"/>
  <c r="CH19" i="14"/>
  <c r="CB19" i="14"/>
  <c r="BV19" i="14"/>
  <c r="BP19" i="14"/>
  <c r="BJ19" i="14"/>
  <c r="BD19" i="14"/>
  <c r="AX19" i="14"/>
  <c r="AR19" i="14"/>
  <c r="AJ19" i="14"/>
  <c r="CH18" i="14"/>
  <c r="CB18" i="14"/>
  <c r="BV18" i="14"/>
  <c r="BP18" i="14"/>
  <c r="BJ18" i="14"/>
  <c r="BD18" i="14"/>
  <c r="AX18" i="14"/>
  <c r="AR18" i="14"/>
  <c r="CH17" i="14"/>
  <c r="CB17" i="14"/>
  <c r="BV17" i="14"/>
  <c r="BP17" i="14"/>
  <c r="BJ17" i="14"/>
  <c r="BD17" i="14"/>
  <c r="AX17" i="14"/>
  <c r="AR17" i="14"/>
  <c r="CH16" i="14"/>
  <c r="CB16" i="14"/>
  <c r="BV16" i="14"/>
  <c r="BP16" i="14"/>
  <c r="BJ16" i="14"/>
  <c r="BD16" i="14"/>
  <c r="AX16" i="14"/>
  <c r="AR16" i="14"/>
  <c r="CH15" i="14"/>
  <c r="CB15" i="14"/>
  <c r="BV15" i="14"/>
  <c r="BP15" i="14"/>
  <c r="BJ15" i="14"/>
  <c r="BD15" i="14"/>
  <c r="AX15" i="14"/>
  <c r="AR15" i="14"/>
  <c r="CH14" i="14"/>
  <c r="CB14" i="14"/>
  <c r="BV14" i="14"/>
  <c r="BP14" i="14"/>
  <c r="BJ14" i="14"/>
  <c r="BD14" i="14"/>
  <c r="AX14" i="14"/>
  <c r="AR14" i="14"/>
  <c r="CH13" i="14"/>
  <c r="CB13" i="14"/>
  <c r="BV13" i="14"/>
  <c r="BP13" i="14"/>
  <c r="BJ13" i="14"/>
  <c r="BD13" i="14"/>
  <c r="AX13" i="14"/>
  <c r="AR13" i="14"/>
  <c r="CH12" i="14"/>
  <c r="CB12" i="14"/>
  <c r="BV12" i="14"/>
  <c r="BP12" i="14"/>
  <c r="BJ12" i="14"/>
  <c r="BD12" i="14"/>
  <c r="AX12" i="14"/>
  <c r="AR12" i="14"/>
  <c r="CH11" i="14"/>
  <c r="CB11" i="14"/>
  <c r="BV11" i="14"/>
  <c r="BP11" i="14"/>
  <c r="BJ11" i="14"/>
  <c r="BD11" i="14"/>
  <c r="AX11" i="14"/>
  <c r="AR11" i="14"/>
  <c r="CH10" i="14"/>
  <c r="CB10" i="14"/>
  <c r="BV10" i="14"/>
  <c r="BP10" i="14"/>
  <c r="BJ10" i="14"/>
  <c r="BD10" i="14"/>
  <c r="AX10" i="14"/>
  <c r="AR10" i="14"/>
  <c r="CH9" i="14"/>
  <c r="CB9" i="14"/>
  <c r="BV9" i="14"/>
  <c r="BP9" i="14"/>
  <c r="BJ9" i="14"/>
  <c r="BD9" i="14"/>
  <c r="AX9" i="14"/>
  <c r="AR9" i="14"/>
  <c r="AG9" i="14"/>
  <c r="AD9" i="14"/>
  <c r="AB9" i="14"/>
  <c r="Y9" i="14"/>
  <c r="T9" i="14"/>
  <c r="Q9" i="14"/>
  <c r="O9" i="14"/>
  <c r="L9" i="14"/>
  <c r="CH8" i="14"/>
  <c r="CB8" i="14"/>
  <c r="BV8" i="14"/>
  <c r="BP8" i="14"/>
  <c r="BJ8" i="14"/>
  <c r="BD8" i="14"/>
  <c r="AX8" i="14"/>
  <c r="AR8" i="14"/>
  <c r="AO8" i="14"/>
  <c r="AO9" i="14" s="1"/>
  <c r="AO10" i="14" s="1"/>
  <c r="AO11" i="14" s="1"/>
  <c r="AO12" i="14" s="1"/>
  <c r="AO13" i="14" s="1"/>
  <c r="AO14" i="14" s="1"/>
  <c r="AO15" i="14" s="1"/>
  <c r="AO16" i="14" s="1"/>
  <c r="AO17" i="14" s="1"/>
  <c r="AO18" i="14" s="1"/>
  <c r="AO19" i="14" s="1"/>
  <c r="AO20" i="14" s="1"/>
  <c r="AO21" i="14" s="1"/>
  <c r="AO22" i="14" s="1"/>
  <c r="AO23" i="14" s="1"/>
  <c r="AO24" i="14" s="1"/>
  <c r="AO25" i="14" s="1"/>
  <c r="AO26" i="14" s="1"/>
  <c r="AO27" i="14" s="1"/>
  <c r="AO28" i="14" s="1"/>
  <c r="AO29" i="14" s="1"/>
  <c r="AO30" i="14" s="1"/>
  <c r="AO31" i="14" s="1"/>
  <c r="AO32" i="14" s="1"/>
  <c r="AO33" i="14" s="1"/>
  <c r="AO34" i="14" s="1"/>
  <c r="AO35" i="14" s="1"/>
  <c r="AO36" i="14" s="1"/>
  <c r="CH7" i="14"/>
  <c r="CB7" i="14"/>
  <c r="BV7" i="14"/>
  <c r="BP7" i="14"/>
  <c r="BJ7" i="14"/>
  <c r="BD7" i="14"/>
  <c r="AX7" i="14"/>
  <c r="AR7" i="14"/>
  <c r="AD20" i="14"/>
  <c r="AA20" i="14"/>
  <c r="X20" i="14"/>
  <c r="U20" i="14"/>
  <c r="R20" i="14"/>
  <c r="N20" i="14"/>
  <c r="J20" i="14"/>
  <c r="F20" i="14"/>
  <c r="F19" i="14"/>
  <c r="AD19" i="14"/>
  <c r="X19" i="14"/>
  <c r="J19" i="14"/>
  <c r="AA19" i="14"/>
  <c r="U19" i="14"/>
  <c r="R19" i="14"/>
  <c r="N19" i="14"/>
  <c r="AJ26" i="14" l="1"/>
  <c r="J30" i="14" l="1"/>
  <c r="N30" i="14" s="1"/>
  <c r="J32" i="14"/>
  <c r="N32" i="14" s="1"/>
  <c r="C26" i="14"/>
  <c r="J34" i="14"/>
  <c r="N34" i="14" s="1"/>
  <c r="J31" i="14"/>
  <c r="N31" i="14" s="1"/>
  <c r="J33" i="14"/>
  <c r="N33" i="14" s="1"/>
  <c r="CH36" i="12"/>
  <c r="CB36" i="12"/>
  <c r="BV36" i="12"/>
  <c r="BP36" i="12"/>
  <c r="BJ36" i="12"/>
  <c r="BD36" i="12"/>
  <c r="AX36" i="12"/>
  <c r="AR36" i="12"/>
  <c r="CH35" i="12"/>
  <c r="CB35" i="12"/>
  <c r="BV35" i="12"/>
  <c r="BP35" i="12"/>
  <c r="BJ35" i="12"/>
  <c r="BD35" i="12"/>
  <c r="AX35" i="12"/>
  <c r="AR35" i="12"/>
  <c r="CH34" i="12"/>
  <c r="CB34" i="12"/>
  <c r="BV34" i="12"/>
  <c r="BP34" i="12"/>
  <c r="BJ34" i="12"/>
  <c r="BD34" i="12"/>
  <c r="AX34" i="12"/>
  <c r="AR34" i="12"/>
  <c r="CH33" i="12"/>
  <c r="CB33" i="12"/>
  <c r="BV33" i="12"/>
  <c r="BP33" i="12"/>
  <c r="BJ33" i="12"/>
  <c r="BD33" i="12"/>
  <c r="AX33" i="12"/>
  <c r="AR33" i="12"/>
  <c r="CH32" i="12"/>
  <c r="CB32" i="12"/>
  <c r="BV32" i="12"/>
  <c r="BP32" i="12"/>
  <c r="BJ32" i="12"/>
  <c r="BD32" i="12"/>
  <c r="AX32" i="12"/>
  <c r="AR32" i="12"/>
  <c r="CH31" i="12"/>
  <c r="CB31" i="12"/>
  <c r="BV31" i="12"/>
  <c r="BP31" i="12"/>
  <c r="BJ31" i="12"/>
  <c r="BD31" i="12"/>
  <c r="AX31" i="12"/>
  <c r="AR31" i="12"/>
  <c r="CH30" i="12"/>
  <c r="CB30" i="12"/>
  <c r="BV30" i="12"/>
  <c r="BP30" i="12"/>
  <c r="BJ30" i="12"/>
  <c r="BD30" i="12"/>
  <c r="AX30" i="12"/>
  <c r="AR30" i="12"/>
  <c r="CH29" i="12"/>
  <c r="CB29" i="12"/>
  <c r="BV29" i="12"/>
  <c r="BP29" i="12"/>
  <c r="BJ29" i="12"/>
  <c r="BD29" i="12"/>
  <c r="AX29" i="12"/>
  <c r="AR29" i="12"/>
  <c r="CH28" i="12"/>
  <c r="CB28" i="12"/>
  <c r="BV28" i="12"/>
  <c r="BP28" i="12"/>
  <c r="BJ28" i="12"/>
  <c r="BD28" i="12"/>
  <c r="AX28" i="12"/>
  <c r="AR28" i="12"/>
  <c r="CH27" i="12"/>
  <c r="CB27" i="12"/>
  <c r="BV27" i="12"/>
  <c r="BP27" i="12"/>
  <c r="BJ27" i="12"/>
  <c r="BD27" i="12"/>
  <c r="AX27" i="12"/>
  <c r="AR27" i="12"/>
  <c r="CH26" i="12"/>
  <c r="CB26" i="12"/>
  <c r="BV26" i="12"/>
  <c r="BP26" i="12"/>
  <c r="BJ26" i="12"/>
  <c r="BD26" i="12"/>
  <c r="AX26" i="12"/>
  <c r="AR26" i="12"/>
  <c r="CH25" i="12"/>
  <c r="CB25" i="12"/>
  <c r="BV25" i="12"/>
  <c r="BP25" i="12"/>
  <c r="BJ25" i="12"/>
  <c r="BD25" i="12"/>
  <c r="AX25" i="12"/>
  <c r="AR25" i="12"/>
  <c r="CH24" i="12"/>
  <c r="CB24" i="12"/>
  <c r="BV24" i="12"/>
  <c r="BP24" i="12"/>
  <c r="BJ24" i="12"/>
  <c r="BD24" i="12"/>
  <c r="AX24" i="12"/>
  <c r="AR24" i="12"/>
  <c r="CH23" i="12"/>
  <c r="CB23" i="12"/>
  <c r="BV23" i="12"/>
  <c r="BP23" i="12"/>
  <c r="BJ23" i="12"/>
  <c r="BD23" i="12"/>
  <c r="AX23" i="12"/>
  <c r="AR23" i="12"/>
  <c r="CH22" i="12"/>
  <c r="CB22" i="12"/>
  <c r="BV22" i="12"/>
  <c r="BP22" i="12"/>
  <c r="BJ22" i="12"/>
  <c r="BD22" i="12"/>
  <c r="AX22" i="12"/>
  <c r="AR22" i="12"/>
  <c r="AD22" i="12"/>
  <c r="AA22" i="12"/>
  <c r="X22" i="12"/>
  <c r="U22" i="12"/>
  <c r="R22" i="12"/>
  <c r="N22" i="12"/>
  <c r="J22" i="12"/>
  <c r="F22" i="12"/>
  <c r="CH21" i="12"/>
  <c r="CB21" i="12"/>
  <c r="BV21" i="12"/>
  <c r="BP21" i="12"/>
  <c r="BJ21" i="12"/>
  <c r="BD21" i="12"/>
  <c r="AX21" i="12"/>
  <c r="AR21" i="12"/>
  <c r="AD21" i="12"/>
  <c r="AA21" i="12"/>
  <c r="X21" i="12"/>
  <c r="U21" i="12"/>
  <c r="R21" i="12"/>
  <c r="N21" i="12"/>
  <c r="J21" i="12"/>
  <c r="F21" i="12"/>
  <c r="CH20" i="12"/>
  <c r="CB20" i="12"/>
  <c r="BV20" i="12"/>
  <c r="BP20" i="12"/>
  <c r="BJ20" i="12"/>
  <c r="BD20" i="12"/>
  <c r="AX20" i="12"/>
  <c r="AR20" i="12"/>
  <c r="AD20" i="12"/>
  <c r="AA20" i="12"/>
  <c r="X20" i="12"/>
  <c r="U20" i="12"/>
  <c r="R20" i="12"/>
  <c r="N20" i="12"/>
  <c r="J20" i="12"/>
  <c r="F20" i="12"/>
  <c r="CH19" i="12"/>
  <c r="CB19" i="12"/>
  <c r="BV19" i="12"/>
  <c r="BP19" i="12"/>
  <c r="BJ19" i="12"/>
  <c r="BD19" i="12"/>
  <c r="AX19" i="12"/>
  <c r="AR19" i="12"/>
  <c r="AJ19" i="12"/>
  <c r="AJ26" i="12" s="1"/>
  <c r="AD19" i="12"/>
  <c r="AA19" i="12"/>
  <c r="X19" i="12"/>
  <c r="U19" i="12"/>
  <c r="R19" i="12"/>
  <c r="N19" i="12"/>
  <c r="J19" i="12"/>
  <c r="F19" i="12"/>
  <c r="CH18" i="12"/>
  <c r="CB18" i="12"/>
  <c r="BV18" i="12"/>
  <c r="BP18" i="12"/>
  <c r="BJ18" i="12"/>
  <c r="BD18" i="12"/>
  <c r="AX18" i="12"/>
  <c r="AR18" i="12"/>
  <c r="CH17" i="12"/>
  <c r="CB17" i="12"/>
  <c r="BV17" i="12"/>
  <c r="BP17" i="12"/>
  <c r="BJ17" i="12"/>
  <c r="BD17" i="12"/>
  <c r="AX17" i="12"/>
  <c r="AR17" i="12"/>
  <c r="CH16" i="12"/>
  <c r="CB16" i="12"/>
  <c r="BV16" i="12"/>
  <c r="BP16" i="12"/>
  <c r="BJ16" i="12"/>
  <c r="BD16" i="12"/>
  <c r="AX16" i="12"/>
  <c r="AR16" i="12"/>
  <c r="CH15" i="12"/>
  <c r="CB15" i="12"/>
  <c r="BV15" i="12"/>
  <c r="BP15" i="12"/>
  <c r="BJ15" i="12"/>
  <c r="BD15" i="12"/>
  <c r="AX15" i="12"/>
  <c r="AR15" i="12"/>
  <c r="CH14" i="12"/>
  <c r="CB14" i="12"/>
  <c r="BV14" i="12"/>
  <c r="BP14" i="12"/>
  <c r="BJ14" i="12"/>
  <c r="BD14" i="12"/>
  <c r="AX14" i="12"/>
  <c r="AR14" i="12"/>
  <c r="CH13" i="12"/>
  <c r="CB13" i="12"/>
  <c r="BV13" i="12"/>
  <c r="BP13" i="12"/>
  <c r="BJ13" i="12"/>
  <c r="BD13" i="12"/>
  <c r="AX13" i="12"/>
  <c r="AR13" i="12"/>
  <c r="CH12" i="12"/>
  <c r="CB12" i="12"/>
  <c r="BV12" i="12"/>
  <c r="BP12" i="12"/>
  <c r="BJ12" i="12"/>
  <c r="BD12" i="12"/>
  <c r="AX12" i="12"/>
  <c r="AR12" i="12"/>
  <c r="CH11" i="12"/>
  <c r="CB11" i="12"/>
  <c r="BV11" i="12"/>
  <c r="BP11" i="12"/>
  <c r="BJ11" i="12"/>
  <c r="BD11" i="12"/>
  <c r="AX11" i="12"/>
  <c r="AR11" i="12"/>
  <c r="CH10" i="12"/>
  <c r="CB10" i="12"/>
  <c r="BV10" i="12"/>
  <c r="BP10" i="12"/>
  <c r="BJ10" i="12"/>
  <c r="BD10" i="12"/>
  <c r="AX10" i="12"/>
  <c r="AR10" i="12"/>
  <c r="CH9" i="12"/>
  <c r="CB9" i="12"/>
  <c r="BV9" i="12"/>
  <c r="BP9" i="12"/>
  <c r="BJ9" i="12"/>
  <c r="BD9" i="12"/>
  <c r="AX9" i="12"/>
  <c r="AR9" i="12"/>
  <c r="AG9" i="12"/>
  <c r="AD9" i="12"/>
  <c r="AB9" i="12"/>
  <c r="Y9" i="12"/>
  <c r="T9" i="12"/>
  <c r="Q9" i="12"/>
  <c r="O9" i="12"/>
  <c r="L9" i="12"/>
  <c r="CH8" i="12"/>
  <c r="CB8" i="12"/>
  <c r="BV8" i="12"/>
  <c r="BP8" i="12"/>
  <c r="BJ8" i="12"/>
  <c r="BD8" i="12"/>
  <c r="AX8" i="12"/>
  <c r="AR8" i="12"/>
  <c r="AO8" i="12"/>
  <c r="AO9" i="12" s="1"/>
  <c r="AO10" i="12" s="1"/>
  <c r="AO11" i="12" s="1"/>
  <c r="AO12" i="12" s="1"/>
  <c r="AO13" i="12" s="1"/>
  <c r="AO14" i="12" s="1"/>
  <c r="AO15" i="12" s="1"/>
  <c r="AO16" i="12" s="1"/>
  <c r="AO17" i="12" s="1"/>
  <c r="AO18" i="12" s="1"/>
  <c r="AO19" i="12" s="1"/>
  <c r="AO20" i="12" s="1"/>
  <c r="AO21" i="12" s="1"/>
  <c r="AO22" i="12" s="1"/>
  <c r="AO23" i="12" s="1"/>
  <c r="AO24" i="12" s="1"/>
  <c r="AO25" i="12" s="1"/>
  <c r="AO26" i="12" s="1"/>
  <c r="AO27" i="12" s="1"/>
  <c r="AO28" i="12" s="1"/>
  <c r="AO29" i="12" s="1"/>
  <c r="AO30" i="12" s="1"/>
  <c r="AO31" i="12" s="1"/>
  <c r="AO32" i="12" s="1"/>
  <c r="AO33" i="12" s="1"/>
  <c r="AO34" i="12" s="1"/>
  <c r="AO35" i="12" s="1"/>
  <c r="AO36" i="12" s="1"/>
  <c r="CH7" i="12"/>
  <c r="CB7" i="12"/>
  <c r="BV7" i="12"/>
  <c r="BP7" i="12"/>
  <c r="BJ7" i="12"/>
  <c r="BD7" i="12"/>
  <c r="AX7" i="12"/>
  <c r="AR7" i="12"/>
  <c r="CH36" i="11"/>
  <c r="CB36" i="11"/>
  <c r="BV36" i="11"/>
  <c r="BP36" i="11"/>
  <c r="BJ36" i="11"/>
  <c r="BD36" i="11"/>
  <c r="AX36" i="11"/>
  <c r="AR36" i="11"/>
  <c r="CH35" i="11"/>
  <c r="CB35" i="11"/>
  <c r="BV35" i="11"/>
  <c r="BP35" i="11"/>
  <c r="BJ35" i="11"/>
  <c r="BD35" i="11"/>
  <c r="AX35" i="11"/>
  <c r="AR35" i="11"/>
  <c r="CH34" i="11"/>
  <c r="CB34" i="11"/>
  <c r="BV34" i="11"/>
  <c r="BP34" i="11"/>
  <c r="BJ34" i="11"/>
  <c r="BD34" i="11"/>
  <c r="AX34" i="11"/>
  <c r="AR34" i="11"/>
  <c r="CH33" i="11"/>
  <c r="CB33" i="11"/>
  <c r="BV33" i="11"/>
  <c r="BP33" i="11"/>
  <c r="BJ33" i="11"/>
  <c r="BD33" i="11"/>
  <c r="AX33" i="11"/>
  <c r="AR33" i="11"/>
  <c r="CH32" i="11"/>
  <c r="CB32" i="11"/>
  <c r="BV32" i="11"/>
  <c r="BP32" i="11"/>
  <c r="BJ32" i="11"/>
  <c r="BD32" i="11"/>
  <c r="AX32" i="11"/>
  <c r="AR32" i="11"/>
  <c r="CH31" i="11"/>
  <c r="CB31" i="11"/>
  <c r="BV31" i="11"/>
  <c r="BP31" i="11"/>
  <c r="BJ31" i="11"/>
  <c r="BD31" i="11"/>
  <c r="AX31" i="11"/>
  <c r="AR31" i="11"/>
  <c r="CH30" i="11"/>
  <c r="CB30" i="11"/>
  <c r="BV30" i="11"/>
  <c r="BP30" i="11"/>
  <c r="BJ30" i="11"/>
  <c r="BD30" i="11"/>
  <c r="AX30" i="11"/>
  <c r="AR30" i="11"/>
  <c r="CH29" i="11"/>
  <c r="CB29" i="11"/>
  <c r="BV29" i="11"/>
  <c r="BP29" i="11"/>
  <c r="BJ29" i="11"/>
  <c r="BD29" i="11"/>
  <c r="AX29" i="11"/>
  <c r="AR29" i="11"/>
  <c r="CH28" i="11"/>
  <c r="CB28" i="11"/>
  <c r="BV28" i="11"/>
  <c r="BP28" i="11"/>
  <c r="BJ28" i="11"/>
  <c r="BD28" i="11"/>
  <c r="AX28" i="11"/>
  <c r="AR28" i="11"/>
  <c r="CH27" i="11"/>
  <c r="CB27" i="11"/>
  <c r="BV27" i="11"/>
  <c r="BP27" i="11"/>
  <c r="BJ27" i="11"/>
  <c r="BD27" i="11"/>
  <c r="AX27" i="11"/>
  <c r="AR27" i="11"/>
  <c r="CH26" i="11"/>
  <c r="CB26" i="11"/>
  <c r="BV26" i="11"/>
  <c r="BP26" i="11"/>
  <c r="BJ26" i="11"/>
  <c r="BD26" i="11"/>
  <c r="AX26" i="11"/>
  <c r="AR26" i="11"/>
  <c r="CH25" i="11"/>
  <c r="CB25" i="11"/>
  <c r="BV25" i="11"/>
  <c r="BP25" i="11"/>
  <c r="BJ25" i="11"/>
  <c r="BD25" i="11"/>
  <c r="AX25" i="11"/>
  <c r="AR25" i="11"/>
  <c r="CH24" i="11"/>
  <c r="CB24" i="11"/>
  <c r="BV24" i="11"/>
  <c r="BP24" i="11"/>
  <c r="BJ24" i="11"/>
  <c r="BD24" i="11"/>
  <c r="AX24" i="11"/>
  <c r="AR24" i="11"/>
  <c r="CH23" i="11"/>
  <c r="CB23" i="11"/>
  <c r="BV23" i="11"/>
  <c r="BP23" i="11"/>
  <c r="BJ23" i="11"/>
  <c r="BD23" i="11"/>
  <c r="AX23" i="11"/>
  <c r="AR23" i="11"/>
  <c r="CH22" i="11"/>
  <c r="CB22" i="11"/>
  <c r="BV22" i="11"/>
  <c r="BP22" i="11"/>
  <c r="BJ22" i="11"/>
  <c r="BD22" i="11"/>
  <c r="AX22" i="11"/>
  <c r="AR22" i="11"/>
  <c r="AD22" i="11"/>
  <c r="AA22" i="11"/>
  <c r="X22" i="11"/>
  <c r="U22" i="11"/>
  <c r="R22" i="11"/>
  <c r="N22" i="11"/>
  <c r="J22" i="11"/>
  <c r="F22" i="11"/>
  <c r="CH21" i="11"/>
  <c r="CB21" i="11"/>
  <c r="BV21" i="11"/>
  <c r="BP21" i="11"/>
  <c r="BJ21" i="11"/>
  <c r="BD21" i="11"/>
  <c r="AX21" i="11"/>
  <c r="AR21" i="11"/>
  <c r="AD21" i="11"/>
  <c r="AA21" i="11"/>
  <c r="X21" i="11"/>
  <c r="U21" i="11"/>
  <c r="R21" i="11"/>
  <c r="N21" i="11"/>
  <c r="J21" i="11"/>
  <c r="F21" i="11"/>
  <c r="CH20" i="11"/>
  <c r="CB20" i="11"/>
  <c r="BV20" i="11"/>
  <c r="BP20" i="11"/>
  <c r="BJ20" i="11"/>
  <c r="BD20" i="11"/>
  <c r="AX20" i="11"/>
  <c r="AR20" i="11"/>
  <c r="AD20" i="11"/>
  <c r="AA20" i="11"/>
  <c r="X20" i="11"/>
  <c r="U20" i="11"/>
  <c r="R20" i="11"/>
  <c r="N20" i="11"/>
  <c r="J20" i="11"/>
  <c r="F20" i="11"/>
  <c r="CH19" i="11"/>
  <c r="CB19" i="11"/>
  <c r="BV19" i="11"/>
  <c r="BP19" i="11"/>
  <c r="BJ19" i="11"/>
  <c r="BD19" i="11"/>
  <c r="AX19" i="11"/>
  <c r="AR19" i="11"/>
  <c r="AJ19" i="11"/>
  <c r="AJ26" i="11" s="1"/>
  <c r="AD19" i="11"/>
  <c r="AA19" i="11"/>
  <c r="X19" i="11"/>
  <c r="U19" i="11"/>
  <c r="R19" i="11"/>
  <c r="N19" i="11"/>
  <c r="J19" i="11"/>
  <c r="F19" i="11"/>
  <c r="CH18" i="11"/>
  <c r="CB18" i="11"/>
  <c r="BV18" i="11"/>
  <c r="BP18" i="11"/>
  <c r="BJ18" i="11"/>
  <c r="BD18" i="11"/>
  <c r="AX18" i="11"/>
  <c r="AR18" i="11"/>
  <c r="CH17" i="11"/>
  <c r="CB17" i="11"/>
  <c r="BV17" i="11"/>
  <c r="BP17" i="11"/>
  <c r="BJ17" i="11"/>
  <c r="BD17" i="11"/>
  <c r="AX17" i="11"/>
  <c r="AR17" i="11"/>
  <c r="CH16" i="11"/>
  <c r="CB16" i="11"/>
  <c r="BV16" i="11"/>
  <c r="BP16" i="11"/>
  <c r="BJ16" i="11"/>
  <c r="BD16" i="11"/>
  <c r="AX16" i="11"/>
  <c r="AR16" i="11"/>
  <c r="CH15" i="11"/>
  <c r="CB15" i="11"/>
  <c r="BV15" i="11"/>
  <c r="BP15" i="11"/>
  <c r="BJ15" i="11"/>
  <c r="BD15" i="11"/>
  <c r="AX15" i="11"/>
  <c r="AR15" i="11"/>
  <c r="CH14" i="11"/>
  <c r="CB14" i="11"/>
  <c r="BV14" i="11"/>
  <c r="BP14" i="11"/>
  <c r="BJ14" i="11"/>
  <c r="BD14" i="11"/>
  <c r="AX14" i="11"/>
  <c r="AR14" i="11"/>
  <c r="CH13" i="11"/>
  <c r="CB13" i="11"/>
  <c r="BV13" i="11"/>
  <c r="BP13" i="11"/>
  <c r="BJ13" i="11"/>
  <c r="BD13" i="11"/>
  <c r="AX13" i="11"/>
  <c r="AR13" i="11"/>
  <c r="CH12" i="11"/>
  <c r="CB12" i="11"/>
  <c r="BV12" i="11"/>
  <c r="BP12" i="11"/>
  <c r="BJ12" i="11"/>
  <c r="BD12" i="11"/>
  <c r="AX12" i="11"/>
  <c r="AR12" i="11"/>
  <c r="CH11" i="11"/>
  <c r="CB11" i="11"/>
  <c r="BV11" i="11"/>
  <c r="BP11" i="11"/>
  <c r="BJ11" i="11"/>
  <c r="BD11" i="11"/>
  <c r="AX11" i="11"/>
  <c r="AR11" i="11"/>
  <c r="CH10" i="11"/>
  <c r="CB10" i="11"/>
  <c r="BV10" i="11"/>
  <c r="BP10" i="11"/>
  <c r="BJ10" i="11"/>
  <c r="BD10" i="11"/>
  <c r="AX10" i="11"/>
  <c r="AR10" i="11"/>
  <c r="CH9" i="11"/>
  <c r="CB9" i="11"/>
  <c r="BV9" i="11"/>
  <c r="BP9" i="11"/>
  <c r="BJ9" i="11"/>
  <c r="BD9" i="11"/>
  <c r="AX9" i="11"/>
  <c r="AR9" i="11"/>
  <c r="AG9" i="11"/>
  <c r="AD9" i="11"/>
  <c r="AB9" i="11"/>
  <c r="Y9" i="11"/>
  <c r="T9" i="11"/>
  <c r="Q9" i="11"/>
  <c r="O9" i="11"/>
  <c r="L9" i="11"/>
  <c r="CH8" i="11"/>
  <c r="CB8" i="11"/>
  <c r="BV8" i="11"/>
  <c r="BP8" i="11"/>
  <c r="BJ8" i="11"/>
  <c r="BD8" i="11"/>
  <c r="AX8" i="11"/>
  <c r="AR8" i="11"/>
  <c r="AO8" i="11"/>
  <c r="AO9" i="11" s="1"/>
  <c r="AO10" i="11" s="1"/>
  <c r="AO11" i="11" s="1"/>
  <c r="AO12" i="11" s="1"/>
  <c r="AO13" i="11" s="1"/>
  <c r="AO14" i="11" s="1"/>
  <c r="AO15" i="11" s="1"/>
  <c r="AO16" i="11" s="1"/>
  <c r="AO17" i="11" s="1"/>
  <c r="AO18" i="11" s="1"/>
  <c r="AO19" i="11" s="1"/>
  <c r="AO20" i="11" s="1"/>
  <c r="AO21" i="11" s="1"/>
  <c r="AO22" i="11" s="1"/>
  <c r="AO23" i="11" s="1"/>
  <c r="AO24" i="11" s="1"/>
  <c r="AO25" i="11" s="1"/>
  <c r="AO26" i="11" s="1"/>
  <c r="AO27" i="11" s="1"/>
  <c r="AO28" i="11" s="1"/>
  <c r="AO29" i="11" s="1"/>
  <c r="AO30" i="11" s="1"/>
  <c r="AO31" i="11" s="1"/>
  <c r="AO32" i="11" s="1"/>
  <c r="AO33" i="11" s="1"/>
  <c r="AO34" i="11" s="1"/>
  <c r="AO35" i="11" s="1"/>
  <c r="AO36" i="11" s="1"/>
  <c r="CH7" i="11"/>
  <c r="CB7" i="11"/>
  <c r="BV7" i="11"/>
  <c r="BP7" i="11"/>
  <c r="BJ7" i="11"/>
  <c r="BD7" i="11"/>
  <c r="AX7" i="11"/>
  <c r="AR7" i="11"/>
  <c r="CB7" i="6"/>
  <c r="CB8" i="6"/>
  <c r="CB9" i="6"/>
  <c r="CB10" i="6"/>
  <c r="AJ37" i="14" l="1"/>
  <c r="AC5" i="14" s="1"/>
  <c r="N33" i="12"/>
  <c r="C26" i="12"/>
  <c r="J33" i="12"/>
  <c r="N30" i="12"/>
  <c r="J30" i="12"/>
  <c r="N32" i="12"/>
  <c r="N34" i="12"/>
  <c r="J32" i="12"/>
  <c r="J34" i="12"/>
  <c r="N31" i="12"/>
  <c r="J31" i="12"/>
  <c r="N31" i="11"/>
  <c r="J34" i="11"/>
  <c r="N34" i="11"/>
  <c r="J32" i="11"/>
  <c r="J31" i="11"/>
  <c r="N32" i="11"/>
  <c r="J30" i="11"/>
  <c r="N30" i="11"/>
  <c r="J33" i="11"/>
  <c r="C26" i="11"/>
  <c r="N33" i="11"/>
  <c r="AJ19" i="6"/>
  <c r="AJ37" i="11" l="1"/>
  <c r="C37" i="11" s="1"/>
  <c r="C37" i="14"/>
  <c r="AA5" i="14"/>
  <c r="AJ37" i="12"/>
  <c r="C37" i="12" s="1"/>
  <c r="AA5" i="11" l="1"/>
  <c r="AC5" i="11"/>
  <c r="AA5" i="12"/>
  <c r="AC5" i="12"/>
  <c r="U11" i="1"/>
  <c r="U13" i="1"/>
  <c r="U8" i="1"/>
  <c r="U15" i="1"/>
  <c r="U9" i="1"/>
  <c r="U12" i="1"/>
  <c r="U14" i="1"/>
  <c r="U10" i="1"/>
  <c r="Q15" i="1"/>
  <c r="Q11" i="1"/>
  <c r="Q12" i="1"/>
  <c r="Q13" i="1"/>
  <c r="Q14" i="1"/>
  <c r="Q10" i="1"/>
  <c r="Q8" i="1"/>
  <c r="Q9" i="1"/>
  <c r="M15" i="1"/>
  <c r="M12" i="1"/>
  <c r="M11" i="1"/>
  <c r="M14" i="1"/>
  <c r="M8" i="1"/>
  <c r="M13" i="1"/>
  <c r="M10" i="1"/>
  <c r="M9" i="1"/>
  <c r="I11" i="1"/>
  <c r="I8" i="1"/>
  <c r="I13" i="1"/>
  <c r="I10" i="1"/>
  <c r="I14" i="1"/>
  <c r="I15" i="1"/>
  <c r="I12" i="1"/>
  <c r="I9" i="1"/>
  <c r="F22" i="1" l="1"/>
  <c r="X24" i="1" s="1"/>
  <c r="AG9" i="6"/>
  <c r="AB9" i="6"/>
  <c r="T9" i="6"/>
  <c r="O9" i="6"/>
  <c r="X22" i="6"/>
  <c r="U22" i="6"/>
  <c r="R22" i="6"/>
  <c r="J22" i="6"/>
  <c r="N22" i="6"/>
  <c r="AD22" i="6"/>
  <c r="F22" i="6"/>
  <c r="CH36" i="6" l="1"/>
  <c r="CB36" i="6"/>
  <c r="BV36" i="6"/>
  <c r="BP36" i="6"/>
  <c r="BJ36" i="6"/>
  <c r="BD36" i="6"/>
  <c r="AX36" i="6"/>
  <c r="AR36" i="6"/>
  <c r="CH35" i="6"/>
  <c r="CB35" i="6"/>
  <c r="BV35" i="6"/>
  <c r="BP35" i="6"/>
  <c r="BJ35" i="6"/>
  <c r="BD35" i="6"/>
  <c r="AX35" i="6"/>
  <c r="AR35" i="6"/>
  <c r="CH34" i="6"/>
  <c r="CB34" i="6"/>
  <c r="BV34" i="6"/>
  <c r="BP34" i="6"/>
  <c r="BJ34" i="6"/>
  <c r="BD34" i="6"/>
  <c r="AX34" i="6"/>
  <c r="AR34" i="6"/>
  <c r="CH33" i="6"/>
  <c r="CB33" i="6"/>
  <c r="BV33" i="6"/>
  <c r="BP33" i="6"/>
  <c r="BJ33" i="6"/>
  <c r="BD33" i="6"/>
  <c r="AX33" i="6"/>
  <c r="AR33" i="6"/>
  <c r="CH32" i="6"/>
  <c r="CB32" i="6"/>
  <c r="BV32" i="6"/>
  <c r="BP32" i="6"/>
  <c r="BJ32" i="6"/>
  <c r="BD32" i="6"/>
  <c r="AX32" i="6"/>
  <c r="AR32" i="6"/>
  <c r="CH31" i="6"/>
  <c r="CB31" i="6"/>
  <c r="BV31" i="6"/>
  <c r="BP31" i="6"/>
  <c r="BJ31" i="6"/>
  <c r="BD31" i="6"/>
  <c r="AX31" i="6"/>
  <c r="AR31" i="6"/>
  <c r="CH30" i="6"/>
  <c r="CB30" i="6"/>
  <c r="BV30" i="6"/>
  <c r="BP30" i="6"/>
  <c r="BJ30" i="6"/>
  <c r="BD30" i="6"/>
  <c r="AX30" i="6"/>
  <c r="AR30" i="6"/>
  <c r="CH29" i="6"/>
  <c r="CB29" i="6"/>
  <c r="BV29" i="6"/>
  <c r="BP29" i="6"/>
  <c r="BJ29" i="6"/>
  <c r="BD29" i="6"/>
  <c r="AX29" i="6"/>
  <c r="AR29" i="6"/>
  <c r="CH28" i="6"/>
  <c r="CB28" i="6"/>
  <c r="BV28" i="6"/>
  <c r="BP28" i="6"/>
  <c r="BJ28" i="6"/>
  <c r="BD28" i="6"/>
  <c r="AX28" i="6"/>
  <c r="AR28" i="6"/>
  <c r="CH27" i="6"/>
  <c r="CB27" i="6"/>
  <c r="BV27" i="6"/>
  <c r="BP27" i="6"/>
  <c r="BJ27" i="6"/>
  <c r="BD27" i="6"/>
  <c r="AX27" i="6"/>
  <c r="AR27" i="6"/>
  <c r="CH26" i="6"/>
  <c r="CB26" i="6"/>
  <c r="BV26" i="6"/>
  <c r="BP26" i="6"/>
  <c r="BJ26" i="6"/>
  <c r="BD26" i="6"/>
  <c r="AX26" i="6"/>
  <c r="AR26" i="6"/>
  <c r="CH25" i="6"/>
  <c r="CB25" i="6"/>
  <c r="BV25" i="6"/>
  <c r="BP25" i="6"/>
  <c r="BJ25" i="6"/>
  <c r="BD25" i="6"/>
  <c r="AX25" i="6"/>
  <c r="AR25" i="6"/>
  <c r="CH24" i="6"/>
  <c r="CB24" i="6"/>
  <c r="BV24" i="6"/>
  <c r="BP24" i="6"/>
  <c r="BJ24" i="6"/>
  <c r="BD24" i="6"/>
  <c r="AX24" i="6"/>
  <c r="AR24" i="6"/>
  <c r="CH23" i="6"/>
  <c r="CB23" i="6"/>
  <c r="BV23" i="6"/>
  <c r="BP23" i="6"/>
  <c r="BJ23" i="6"/>
  <c r="BD23" i="6"/>
  <c r="AX23" i="6"/>
  <c r="AR23" i="6"/>
  <c r="CH22" i="6"/>
  <c r="CB22" i="6"/>
  <c r="BV22" i="6"/>
  <c r="BP22" i="6"/>
  <c r="BJ22" i="6"/>
  <c r="BD22" i="6"/>
  <c r="AX22" i="6"/>
  <c r="AR22" i="6"/>
  <c r="CH21" i="6"/>
  <c r="CB21" i="6"/>
  <c r="BV21" i="6"/>
  <c r="BP21" i="6"/>
  <c r="BJ21" i="6"/>
  <c r="BD21" i="6"/>
  <c r="AX21" i="6"/>
  <c r="AR21" i="6"/>
  <c r="CH20" i="6"/>
  <c r="CB20" i="6"/>
  <c r="BV20" i="6"/>
  <c r="BP20" i="6"/>
  <c r="BJ20" i="6"/>
  <c r="BD20" i="6"/>
  <c r="AX20" i="6"/>
  <c r="AR20" i="6"/>
  <c r="CH19" i="6"/>
  <c r="CB19" i="6"/>
  <c r="BV19" i="6"/>
  <c r="BP19" i="6"/>
  <c r="BJ19" i="6"/>
  <c r="BD19" i="6"/>
  <c r="AX19" i="6"/>
  <c r="AR19" i="6"/>
  <c r="CH18" i="6"/>
  <c r="CB18" i="6"/>
  <c r="BV18" i="6"/>
  <c r="BP18" i="6"/>
  <c r="BJ18" i="6"/>
  <c r="BD18" i="6"/>
  <c r="AX18" i="6"/>
  <c r="AR18" i="6"/>
  <c r="CH17" i="6"/>
  <c r="CB17" i="6"/>
  <c r="BV17" i="6"/>
  <c r="BP17" i="6"/>
  <c r="BJ17" i="6"/>
  <c r="BD17" i="6"/>
  <c r="AX17" i="6"/>
  <c r="AR17" i="6"/>
  <c r="CH16" i="6"/>
  <c r="CB16" i="6"/>
  <c r="BV16" i="6"/>
  <c r="BP16" i="6"/>
  <c r="BJ16" i="6"/>
  <c r="BD16" i="6"/>
  <c r="AX16" i="6"/>
  <c r="AR16" i="6"/>
  <c r="CH15" i="6"/>
  <c r="CB15" i="6"/>
  <c r="BV15" i="6"/>
  <c r="BP15" i="6"/>
  <c r="BJ15" i="6"/>
  <c r="BD15" i="6"/>
  <c r="AX15" i="6"/>
  <c r="AR15" i="6"/>
  <c r="CH14" i="6"/>
  <c r="CB14" i="6"/>
  <c r="BV14" i="6"/>
  <c r="BP14" i="6"/>
  <c r="BJ14" i="6"/>
  <c r="BD14" i="6"/>
  <c r="AX14" i="6"/>
  <c r="AR14" i="6"/>
  <c r="CH13" i="6"/>
  <c r="CB13" i="6"/>
  <c r="BV13" i="6"/>
  <c r="BP13" i="6"/>
  <c r="BJ13" i="6"/>
  <c r="BD13" i="6"/>
  <c r="AX13" i="6"/>
  <c r="AR13" i="6"/>
  <c r="CH12" i="6"/>
  <c r="CB12" i="6"/>
  <c r="BV12" i="6"/>
  <c r="BP12" i="6"/>
  <c r="BJ12" i="6"/>
  <c r="BD12" i="6"/>
  <c r="AX12" i="6"/>
  <c r="AR12" i="6"/>
  <c r="CH11" i="6"/>
  <c r="CB11" i="6"/>
  <c r="BV11" i="6"/>
  <c r="BP11" i="6"/>
  <c r="BJ11" i="6"/>
  <c r="BD11" i="6"/>
  <c r="AX11" i="6"/>
  <c r="AR11" i="6"/>
  <c r="CH10" i="6"/>
  <c r="BV10" i="6"/>
  <c r="BP10" i="6"/>
  <c r="BJ10" i="6"/>
  <c r="BD10" i="6"/>
  <c r="AX10" i="6"/>
  <c r="AR10" i="6"/>
  <c r="CH9" i="6"/>
  <c r="BV9" i="6"/>
  <c r="BP9" i="6"/>
  <c r="BJ9" i="6"/>
  <c r="BD9" i="6"/>
  <c r="AX9" i="6"/>
  <c r="AR9" i="6"/>
  <c r="CH8" i="6"/>
  <c r="BV8" i="6"/>
  <c r="BP8" i="6"/>
  <c r="BJ8" i="6"/>
  <c r="BD8" i="6"/>
  <c r="AX8" i="6"/>
  <c r="AR8" i="6"/>
  <c r="CH7" i="6"/>
  <c r="BV7" i="6"/>
  <c r="BP7" i="6"/>
  <c r="BJ7" i="6"/>
  <c r="BD7" i="6"/>
  <c r="AX7" i="6"/>
  <c r="AR7" i="6"/>
  <c r="AA22" i="6"/>
  <c r="N21" i="6"/>
  <c r="R21" i="6"/>
  <c r="AD21" i="6"/>
  <c r="X21" i="6"/>
  <c r="AA21" i="6"/>
  <c r="F21" i="6"/>
  <c r="J21" i="6"/>
  <c r="U21" i="6"/>
  <c r="AD20" i="6"/>
  <c r="X19" i="6"/>
  <c r="N19" i="6"/>
  <c r="N20" i="6"/>
  <c r="X20" i="6"/>
  <c r="AA20" i="6"/>
  <c r="R19" i="6"/>
  <c r="J19" i="6"/>
  <c r="J20" i="6"/>
  <c r="F20" i="6"/>
  <c r="AD19" i="6"/>
  <c r="R20" i="6"/>
  <c r="U20" i="6"/>
  <c r="AA19" i="6"/>
  <c r="U19" i="6"/>
  <c r="F19" i="6"/>
  <c r="AJ26" i="6" l="1"/>
  <c r="AO8" i="6"/>
  <c r="AO9" i="6" s="1"/>
  <c r="AO10" i="6" s="1"/>
  <c r="AO11" i="6" s="1"/>
  <c r="AO12" i="6" s="1"/>
  <c r="AO13" i="6" s="1"/>
  <c r="AO14" i="6" s="1"/>
  <c r="AO15" i="6" s="1"/>
  <c r="AO16" i="6" s="1"/>
  <c r="AO17" i="6" s="1"/>
  <c r="AO18" i="6" s="1"/>
  <c r="AO19" i="6" s="1"/>
  <c r="AO20" i="6" s="1"/>
  <c r="AO21" i="6" s="1"/>
  <c r="AO22" i="6" s="1"/>
  <c r="AO23" i="6" s="1"/>
  <c r="AO24" i="6" s="1"/>
  <c r="AO25" i="6" s="1"/>
  <c r="AO26" i="6" s="1"/>
  <c r="AO27" i="6" s="1"/>
  <c r="AO28" i="6" s="1"/>
  <c r="AO29" i="6" s="1"/>
  <c r="AO30" i="6" s="1"/>
  <c r="AO31" i="6" s="1"/>
  <c r="AO32" i="6" s="1"/>
  <c r="AO33" i="6" s="1"/>
  <c r="AO34" i="6" s="1"/>
  <c r="AO35" i="6" s="1"/>
  <c r="AO36" i="6" s="1"/>
  <c r="AD9" i="6"/>
  <c r="Y9" i="6"/>
  <c r="Q9" i="6"/>
  <c r="L9" i="6"/>
  <c r="C26" i="6" l="1"/>
  <c r="J32" i="6"/>
  <c r="N32" i="6" s="1"/>
  <c r="J31" i="6"/>
  <c r="N31" i="6" s="1"/>
  <c r="J33" i="6"/>
  <c r="N33" i="6" s="1"/>
  <c r="J30" i="6"/>
  <c r="N30" i="6" s="1"/>
  <c r="J34" i="6"/>
  <c r="N34" i="6" s="1"/>
  <c r="N27" i="3"/>
  <c r="AJ37" i="6" l="1"/>
  <c r="N28" i="5"/>
  <c r="N27" i="5"/>
  <c r="N28" i="4"/>
  <c r="N27" i="4"/>
  <c r="N28" i="3"/>
  <c r="AA5" i="6" l="1"/>
  <c r="C37" i="6"/>
  <c r="AC5" i="6"/>
  <c r="N28" i="2"/>
  <c r="N27" i="2"/>
  <c r="N24" i="5" l="1"/>
  <c r="N23" i="5"/>
  <c r="N22" i="5"/>
  <c r="N21" i="5"/>
  <c r="N20" i="5"/>
  <c r="N24" i="4"/>
  <c r="N23" i="4"/>
  <c r="N22" i="4"/>
  <c r="N21" i="4"/>
  <c r="N20" i="4"/>
  <c r="N24" i="3"/>
  <c r="N23" i="3"/>
  <c r="N22" i="3"/>
  <c r="N21" i="3"/>
  <c r="N20" i="3"/>
  <c r="N24" i="2"/>
  <c r="N23" i="2"/>
  <c r="N22" i="2"/>
  <c r="W70" i="2" s="1"/>
  <c r="N21" i="2"/>
  <c r="N20" i="2"/>
  <c r="W30" i="2" l="1"/>
  <c r="BE8" i="1"/>
  <c r="BE9" i="1" s="1"/>
  <c r="BE10" i="1" s="1"/>
  <c r="BE11" i="1" s="1"/>
  <c r="BE12" i="1" s="1"/>
  <c r="BE13" i="1" s="1"/>
  <c r="BE14" i="1" s="1"/>
  <c r="BE15" i="1" s="1"/>
  <c r="BE16" i="1" s="1"/>
  <c r="BE17" i="1" s="1"/>
  <c r="BE18" i="1" s="1"/>
  <c r="BE19" i="1" s="1"/>
  <c r="BE20" i="1" s="1"/>
  <c r="BE21" i="1" s="1"/>
  <c r="BE22" i="1" s="1"/>
  <c r="BE23" i="1" s="1"/>
  <c r="BE24" i="1" s="1"/>
  <c r="BE25" i="1" s="1"/>
  <c r="BE26" i="1" s="1"/>
  <c r="BE27" i="1" s="1"/>
  <c r="BE28" i="1" s="1"/>
  <c r="BE29" i="1" s="1"/>
  <c r="BE30" i="1" s="1"/>
  <c r="BE31" i="1" s="1"/>
  <c r="BE32" i="1" s="1"/>
  <c r="BE33" i="1" s="1"/>
  <c r="BE34" i="1" s="1"/>
  <c r="BE35" i="1" s="1"/>
  <c r="BE36" i="1" s="1"/>
  <c r="W30" i="5" l="1"/>
  <c r="W70" i="5"/>
  <c r="W70" i="4"/>
  <c r="W30" i="4"/>
  <c r="W70" i="3"/>
  <c r="W30" i="3"/>
  <c r="BA72" i="5" l="1"/>
  <c r="BA74" i="5" s="1"/>
  <c r="AG72" i="5"/>
  <c r="AG74" i="5" s="1"/>
  <c r="AV72" i="5"/>
  <c r="AV74" i="5" s="1"/>
  <c r="W72" i="5"/>
  <c r="W74" i="5" s="1"/>
  <c r="W75" i="5" s="1"/>
  <c r="BP72" i="5"/>
  <c r="BP74" i="5" s="1"/>
  <c r="AQ72" i="5"/>
  <c r="AQ74" i="5" s="1"/>
  <c r="AL72" i="5"/>
  <c r="AL74" i="5" s="1"/>
  <c r="AB72" i="5"/>
  <c r="AB74" i="5" s="1"/>
  <c r="BK72" i="5"/>
  <c r="BK74" i="5" s="1"/>
  <c r="BF72" i="5"/>
  <c r="BF74" i="5" s="1"/>
  <c r="HJ32" i="5"/>
  <c r="GP32" i="5"/>
  <c r="FV32" i="5"/>
  <c r="FB32" i="5"/>
  <c r="EH32" i="5"/>
  <c r="DN32" i="5"/>
  <c r="CT32" i="5"/>
  <c r="BZ32" i="5"/>
  <c r="BF32" i="5"/>
  <c r="AL32" i="5"/>
  <c r="HO32" i="5"/>
  <c r="GK32" i="5"/>
  <c r="FL32" i="5"/>
  <c r="EM32" i="5"/>
  <c r="DI32" i="5"/>
  <c r="CJ32" i="5"/>
  <c r="BK32" i="5"/>
  <c r="AG32" i="5"/>
  <c r="HE32" i="5"/>
  <c r="GF32" i="5"/>
  <c r="FG32" i="5"/>
  <c r="EC32" i="5"/>
  <c r="DD32" i="5"/>
  <c r="CE32" i="5"/>
  <c r="BA32" i="5"/>
  <c r="AB32" i="5"/>
  <c r="GZ32" i="5"/>
  <c r="GA32" i="5"/>
  <c r="EW32" i="5"/>
  <c r="DX32" i="5"/>
  <c r="CY32" i="5"/>
  <c r="BU32" i="5"/>
  <c r="AV32" i="5"/>
  <c r="W32" i="5"/>
  <c r="FQ32" i="5"/>
  <c r="BP32" i="5"/>
  <c r="ER32" i="5"/>
  <c r="AQ32" i="5"/>
  <c r="DS32" i="5"/>
  <c r="GU32" i="5"/>
  <c r="CO32" i="5"/>
  <c r="HO32" i="4"/>
  <c r="GU32" i="4"/>
  <c r="GA32" i="4"/>
  <c r="FG32" i="4"/>
  <c r="EM32" i="4"/>
  <c r="DS32" i="4"/>
  <c r="CY32" i="4"/>
  <c r="CE32" i="4"/>
  <c r="BK32" i="4"/>
  <c r="AQ32" i="4"/>
  <c r="W32" i="4"/>
  <c r="HJ32" i="4"/>
  <c r="GK32" i="4"/>
  <c r="FL32" i="4"/>
  <c r="EH32" i="4"/>
  <c r="DI32" i="4"/>
  <c r="CJ32" i="4"/>
  <c r="BF32" i="4"/>
  <c r="AG32" i="4"/>
  <c r="GZ32" i="4"/>
  <c r="FV32" i="4"/>
  <c r="EW32" i="4"/>
  <c r="DX32" i="4"/>
  <c r="CT32" i="4"/>
  <c r="BU32" i="4"/>
  <c r="AV32" i="4"/>
  <c r="FQ32" i="4"/>
  <c r="DN32" i="4"/>
  <c r="BP32" i="4"/>
  <c r="FB32" i="4"/>
  <c r="GP32" i="4"/>
  <c r="ER32" i="4"/>
  <c r="CO32" i="4"/>
  <c r="AL32" i="4"/>
  <c r="GF32" i="4"/>
  <c r="EC32" i="4"/>
  <c r="BZ32" i="4"/>
  <c r="AB32" i="4"/>
  <c r="HE32" i="4"/>
  <c r="DD32" i="4"/>
  <c r="BA32" i="4"/>
  <c r="BA72" i="4"/>
  <c r="BA74" i="4" s="1"/>
  <c r="AG72" i="4"/>
  <c r="AG74" i="4" s="1"/>
  <c r="BP72" i="4"/>
  <c r="BP74" i="4" s="1"/>
  <c r="AV72" i="4"/>
  <c r="AV74" i="4" s="1"/>
  <c r="AB72" i="4"/>
  <c r="AB74" i="4" s="1"/>
  <c r="BK72" i="4"/>
  <c r="BK74" i="4" s="1"/>
  <c r="W72" i="4"/>
  <c r="W74" i="4" s="1"/>
  <c r="AQ72" i="4"/>
  <c r="AQ74" i="4" s="1"/>
  <c r="BF72" i="4"/>
  <c r="BF74" i="4" s="1"/>
  <c r="AL72" i="4"/>
  <c r="AL74" i="4" s="1"/>
  <c r="HJ32" i="3"/>
  <c r="GP32" i="3"/>
  <c r="FV32" i="3"/>
  <c r="FB32" i="3"/>
  <c r="EH32" i="3"/>
  <c r="DN32" i="3"/>
  <c r="CT32" i="3"/>
  <c r="BZ32" i="3"/>
  <c r="BF32" i="3"/>
  <c r="AL32" i="3"/>
  <c r="GZ32" i="3"/>
  <c r="GF32" i="3"/>
  <c r="FL32" i="3"/>
  <c r="ER32" i="3"/>
  <c r="DX32" i="3"/>
  <c r="DD32" i="3"/>
  <c r="CJ32" i="3"/>
  <c r="BP32" i="3"/>
  <c r="AV32" i="3"/>
  <c r="AB32" i="3"/>
  <c r="GU32" i="3"/>
  <c r="FG32" i="3"/>
  <c r="DS32" i="3"/>
  <c r="CE32" i="3"/>
  <c r="AQ32" i="3"/>
  <c r="DI32" i="3"/>
  <c r="AG32" i="3"/>
  <c r="HO32" i="3"/>
  <c r="GA32" i="3"/>
  <c r="EM32" i="3"/>
  <c r="CY32" i="3"/>
  <c r="BK32" i="3"/>
  <c r="W32" i="3"/>
  <c r="HE32" i="3"/>
  <c r="FQ32" i="3"/>
  <c r="EC32" i="3"/>
  <c r="CO32" i="3"/>
  <c r="BA32" i="3"/>
  <c r="GK32" i="3"/>
  <c r="EW32" i="3"/>
  <c r="BU32" i="3"/>
  <c r="BF72" i="3"/>
  <c r="BF74" i="3" s="1"/>
  <c r="AL72" i="3"/>
  <c r="AL74" i="3" s="1"/>
  <c r="BA72" i="3"/>
  <c r="BA74" i="3" s="1"/>
  <c r="AG72" i="3"/>
  <c r="AG74" i="3" s="1"/>
  <c r="BK72" i="3"/>
  <c r="BK74" i="3" s="1"/>
  <c r="W72" i="3"/>
  <c r="W74" i="3" s="1"/>
  <c r="AQ72" i="3"/>
  <c r="AQ74" i="3" s="1"/>
  <c r="AV72" i="3"/>
  <c r="AV74" i="3" s="1"/>
  <c r="AB72" i="3"/>
  <c r="AB74" i="3" s="1"/>
  <c r="BP72" i="3"/>
  <c r="BP74" i="3" s="1"/>
  <c r="HO32" i="2"/>
  <c r="GU32" i="2"/>
  <c r="GA32" i="2"/>
  <c r="FG32" i="2"/>
  <c r="EM32" i="2"/>
  <c r="DS32" i="2"/>
  <c r="CY32" i="2"/>
  <c r="CE32" i="2"/>
  <c r="BK32" i="2"/>
  <c r="AQ32" i="2"/>
  <c r="W32" i="2"/>
  <c r="GP32" i="2"/>
  <c r="FQ32" i="2"/>
  <c r="ER32" i="2"/>
  <c r="DN32" i="2"/>
  <c r="CO32" i="2"/>
  <c r="BP32" i="2"/>
  <c r="AL32" i="2"/>
  <c r="HJ32" i="2"/>
  <c r="GK32" i="2"/>
  <c r="FL32" i="2"/>
  <c r="EH32" i="2"/>
  <c r="DI32" i="2"/>
  <c r="CJ32" i="2"/>
  <c r="BF32" i="2"/>
  <c r="AG32" i="2"/>
  <c r="HE32" i="2"/>
  <c r="GF32" i="2"/>
  <c r="FB32" i="2"/>
  <c r="EC32" i="2"/>
  <c r="DD32" i="2"/>
  <c r="BZ32" i="2"/>
  <c r="BA32" i="2"/>
  <c r="AB32" i="2"/>
  <c r="FV32" i="2"/>
  <c r="BU32" i="2"/>
  <c r="EW32" i="2"/>
  <c r="AV32" i="2"/>
  <c r="DX32" i="2"/>
  <c r="GZ32" i="2"/>
  <c r="CT32" i="2"/>
  <c r="BF72" i="2"/>
  <c r="BF74" i="2" s="1"/>
  <c r="AL72" i="2"/>
  <c r="AL74" i="2" s="1"/>
  <c r="BA72" i="2"/>
  <c r="BA74" i="2" s="1"/>
  <c r="AB72" i="2"/>
  <c r="AB74" i="2" s="1"/>
  <c r="AV72" i="2"/>
  <c r="AV74" i="2" s="1"/>
  <c r="W72" i="2"/>
  <c r="AQ72" i="2"/>
  <c r="AQ74" i="2" s="1"/>
  <c r="AG72" i="2"/>
  <c r="AG74" i="2" s="1"/>
  <c r="BP72" i="2"/>
  <c r="BP74" i="2" s="1"/>
  <c r="BK72" i="2"/>
  <c r="BK74" i="2" s="1"/>
  <c r="BP75" i="5" l="1"/>
  <c r="BP77" i="5" s="1"/>
  <c r="BK75" i="5"/>
  <c r="BK77" i="5" s="1"/>
  <c r="BF75" i="5"/>
  <c r="BF77" i="5" s="1"/>
  <c r="BA75" i="5"/>
  <c r="BA77" i="5" s="1"/>
  <c r="AV75" i="5"/>
  <c r="AV77" i="5" s="1"/>
  <c r="AQ75" i="5"/>
  <c r="AQ77" i="5" s="1"/>
  <c r="AL75" i="5"/>
  <c r="AL77" i="5" s="1"/>
  <c r="AG75" i="5"/>
  <c r="AG77" i="5" s="1"/>
  <c r="AB75" i="5"/>
  <c r="AB77" i="5" s="1"/>
  <c r="W77" i="5"/>
  <c r="BP75" i="4"/>
  <c r="BP77" i="4" s="1"/>
  <c r="BK75" i="4"/>
  <c r="BK77" i="4" s="1"/>
  <c r="BF75" i="4"/>
  <c r="BF77" i="4" s="1"/>
  <c r="BA75" i="4"/>
  <c r="BA77" i="4" s="1"/>
  <c r="AV75" i="4"/>
  <c r="AV77" i="4" s="1"/>
  <c r="AQ75" i="4"/>
  <c r="AQ77" i="4" s="1"/>
  <c r="AL75" i="4"/>
  <c r="AL77" i="4" s="1"/>
  <c r="AG75" i="4"/>
  <c r="AG77" i="4" s="1"/>
  <c r="AB75" i="4"/>
  <c r="AB77" i="4" s="1"/>
  <c r="W75" i="4"/>
  <c r="W77" i="4" s="1"/>
  <c r="BP75" i="3"/>
  <c r="BP77" i="3" s="1"/>
  <c r="BK75" i="3"/>
  <c r="BK77" i="3" s="1"/>
  <c r="BF75" i="3"/>
  <c r="BF77" i="3" s="1"/>
  <c r="BA75" i="3"/>
  <c r="BA77" i="3" s="1"/>
  <c r="AV75" i="3"/>
  <c r="AV77" i="3" s="1"/>
  <c r="AQ75" i="3"/>
  <c r="AQ77" i="3" s="1"/>
  <c r="AL75" i="3"/>
  <c r="AL77" i="3" s="1"/>
  <c r="AG75" i="3"/>
  <c r="AG77" i="3" s="1"/>
  <c r="AB75" i="3"/>
  <c r="AB77" i="3" s="1"/>
  <c r="W75" i="3"/>
  <c r="W77" i="3" s="1"/>
  <c r="W74" i="2"/>
  <c r="W75" i="2" s="1"/>
  <c r="BP75" i="2"/>
  <c r="BP77" i="2" s="1"/>
  <c r="BK75" i="2"/>
  <c r="BK77" i="2" s="1"/>
  <c r="BF75" i="2"/>
  <c r="BF77" i="2" s="1"/>
  <c r="BA75" i="2"/>
  <c r="BA77" i="2" s="1"/>
  <c r="AV75" i="2"/>
  <c r="AV77" i="2" s="1"/>
  <c r="AQ75" i="2"/>
  <c r="AQ77" i="2" s="1"/>
  <c r="AL75" i="2"/>
  <c r="AL77" i="2" s="1"/>
  <c r="AG75" i="2"/>
  <c r="AG77" i="2" s="1"/>
  <c r="AB75" i="2"/>
  <c r="AB77" i="2" s="1"/>
  <c r="AQ34" i="5"/>
  <c r="AQ35" i="5"/>
  <c r="W35" i="5"/>
  <c r="W34" i="5"/>
  <c r="DX35" i="5"/>
  <c r="DX34" i="5"/>
  <c r="AB35" i="5"/>
  <c r="AB34" i="5"/>
  <c r="EC34" i="5"/>
  <c r="EC35" i="5"/>
  <c r="AG34" i="5"/>
  <c r="AG35" i="5"/>
  <c r="EM34" i="5"/>
  <c r="EM35" i="5"/>
  <c r="AL34" i="5"/>
  <c r="AL35" i="5"/>
  <c r="DN34" i="5"/>
  <c r="DN35" i="5"/>
  <c r="GP34" i="5"/>
  <c r="GP35" i="5"/>
  <c r="CO34" i="5"/>
  <c r="CO35" i="5"/>
  <c r="ER35" i="5"/>
  <c r="ER34" i="5"/>
  <c r="AV35" i="5"/>
  <c r="AV34" i="5"/>
  <c r="EW34" i="5"/>
  <c r="EW35" i="5"/>
  <c r="BA34" i="5"/>
  <c r="BA35" i="5"/>
  <c r="FG34" i="5"/>
  <c r="FG35" i="5"/>
  <c r="BK34" i="5"/>
  <c r="BK35" i="5"/>
  <c r="FL35" i="5"/>
  <c r="FL34" i="5"/>
  <c r="BF34" i="5"/>
  <c r="BF35" i="5"/>
  <c r="EH34" i="5"/>
  <c r="EH35" i="5"/>
  <c r="HJ34" i="5"/>
  <c r="HJ35" i="5"/>
  <c r="GU34" i="5"/>
  <c r="GU35" i="5"/>
  <c r="BP35" i="5"/>
  <c r="BP34" i="5"/>
  <c r="BU34" i="5"/>
  <c r="BU35" i="5"/>
  <c r="GA35" i="5"/>
  <c r="GA34" i="5"/>
  <c r="CE34" i="5"/>
  <c r="CE35" i="5"/>
  <c r="GF35" i="5"/>
  <c r="GF34" i="5"/>
  <c r="CJ35" i="5"/>
  <c r="CJ34" i="5"/>
  <c r="GK34" i="5"/>
  <c r="GK35" i="5"/>
  <c r="BZ35" i="5"/>
  <c r="BZ34" i="5"/>
  <c r="FB35" i="5"/>
  <c r="FB34" i="5"/>
  <c r="DS34" i="5"/>
  <c r="DS35" i="5"/>
  <c r="FQ34" i="5"/>
  <c r="FQ35" i="5"/>
  <c r="CY35" i="5"/>
  <c r="CY34" i="5"/>
  <c r="GZ35" i="5"/>
  <c r="GZ34" i="5"/>
  <c r="DD35" i="5"/>
  <c r="DD34" i="5"/>
  <c r="HE34" i="5"/>
  <c r="HE35" i="5"/>
  <c r="DI34" i="5"/>
  <c r="DI35" i="5"/>
  <c r="HO34" i="5"/>
  <c r="HO35" i="5"/>
  <c r="CT34" i="5"/>
  <c r="CT35" i="5"/>
  <c r="FV34" i="5"/>
  <c r="FV35" i="5"/>
  <c r="HE35" i="4"/>
  <c r="HE34" i="4"/>
  <c r="DX35" i="4"/>
  <c r="DX34" i="4"/>
  <c r="CY35" i="4"/>
  <c r="CY34" i="4"/>
  <c r="DD34" i="4"/>
  <c r="DD35" i="4"/>
  <c r="EC35" i="4"/>
  <c r="EC34" i="4"/>
  <c r="ER34" i="4"/>
  <c r="ER35" i="4"/>
  <c r="DN34" i="4"/>
  <c r="DN35" i="4"/>
  <c r="CT34" i="4"/>
  <c r="CT35" i="4"/>
  <c r="GZ35" i="4"/>
  <c r="GZ34" i="4"/>
  <c r="DI35" i="4"/>
  <c r="DI34" i="4"/>
  <c r="HJ34" i="4"/>
  <c r="HJ35" i="4"/>
  <c r="CE34" i="4"/>
  <c r="CE35" i="4"/>
  <c r="FG34" i="4"/>
  <c r="FG35" i="4"/>
  <c r="GF34" i="4"/>
  <c r="GF35" i="4"/>
  <c r="GP34" i="4"/>
  <c r="GP35" i="4"/>
  <c r="FQ35" i="4"/>
  <c r="FQ34" i="4"/>
  <c r="AG35" i="4"/>
  <c r="AG34" i="4"/>
  <c r="EH34" i="4"/>
  <c r="EH35" i="4"/>
  <c r="W35" i="4"/>
  <c r="W34" i="4"/>
  <c r="GA35" i="4"/>
  <c r="GA34" i="4"/>
  <c r="AB34" i="4"/>
  <c r="AB35" i="4"/>
  <c r="AL34" i="4"/>
  <c r="AL35" i="4"/>
  <c r="FB34" i="4"/>
  <c r="FB35" i="4"/>
  <c r="AV35" i="4"/>
  <c r="AV34" i="4"/>
  <c r="EW35" i="4"/>
  <c r="EW34" i="4"/>
  <c r="BF34" i="4"/>
  <c r="BF35" i="4"/>
  <c r="FL35" i="4"/>
  <c r="FL34" i="4"/>
  <c r="AQ34" i="4"/>
  <c r="AQ35" i="4"/>
  <c r="DS34" i="4"/>
  <c r="DS35" i="4"/>
  <c r="GU34" i="4"/>
  <c r="GU35" i="4"/>
  <c r="BA35" i="4"/>
  <c r="BA34" i="4"/>
  <c r="BZ34" i="4"/>
  <c r="BZ35" i="4"/>
  <c r="CO35" i="4"/>
  <c r="CO34" i="4"/>
  <c r="BP34" i="4"/>
  <c r="BP35" i="4"/>
  <c r="BU35" i="4"/>
  <c r="BU34" i="4"/>
  <c r="FV34" i="4"/>
  <c r="FV35" i="4"/>
  <c r="CJ35" i="4"/>
  <c r="CJ34" i="4"/>
  <c r="GK35" i="4"/>
  <c r="GK34" i="4"/>
  <c r="BK35" i="4"/>
  <c r="BK34" i="4"/>
  <c r="EM35" i="4"/>
  <c r="EM34" i="4"/>
  <c r="HO35" i="4"/>
  <c r="HO34" i="4"/>
  <c r="EW34" i="3"/>
  <c r="EW35" i="3"/>
  <c r="BK35" i="3"/>
  <c r="BK34" i="3"/>
  <c r="AB34" i="3"/>
  <c r="AB35" i="3"/>
  <c r="GF35" i="3"/>
  <c r="GF34" i="3"/>
  <c r="FB35" i="3"/>
  <c r="FB34" i="3"/>
  <c r="FQ34" i="3"/>
  <c r="FQ35" i="3"/>
  <c r="AG35" i="3"/>
  <c r="AG34" i="3"/>
  <c r="AV35" i="3"/>
  <c r="AV34" i="3"/>
  <c r="DX35" i="3"/>
  <c r="DX34" i="3"/>
  <c r="CT35" i="3"/>
  <c r="CT34" i="3"/>
  <c r="FV35" i="3"/>
  <c r="FV34" i="3"/>
  <c r="BA34" i="3"/>
  <c r="BA35" i="3"/>
  <c r="HE34" i="3"/>
  <c r="HE35" i="3"/>
  <c r="EM35" i="3"/>
  <c r="EM34" i="3"/>
  <c r="DI35" i="3"/>
  <c r="DI34" i="3"/>
  <c r="FG34" i="3"/>
  <c r="FG35" i="3"/>
  <c r="BP35" i="3"/>
  <c r="BP34" i="3"/>
  <c r="ER35" i="3"/>
  <c r="ER34" i="3"/>
  <c r="AL35" i="3"/>
  <c r="AL34" i="3"/>
  <c r="DN35" i="3"/>
  <c r="DN34" i="3"/>
  <c r="GP35" i="3"/>
  <c r="GP34" i="3"/>
  <c r="EC34" i="3"/>
  <c r="EC35" i="3"/>
  <c r="HO34" i="3"/>
  <c r="HO35" i="3"/>
  <c r="CE34" i="3"/>
  <c r="CE35" i="3"/>
  <c r="DD34" i="3"/>
  <c r="DD35" i="3"/>
  <c r="BZ35" i="3"/>
  <c r="BZ34" i="3"/>
  <c r="GK35" i="3"/>
  <c r="GK34" i="3"/>
  <c r="CY35" i="3"/>
  <c r="CY34" i="3"/>
  <c r="DS34" i="3"/>
  <c r="DS35" i="3"/>
  <c r="GZ35" i="3"/>
  <c r="GZ34" i="3"/>
  <c r="BU34" i="3"/>
  <c r="BU35" i="3"/>
  <c r="CO34" i="3"/>
  <c r="CO35" i="3"/>
  <c r="W35" i="3"/>
  <c r="W34" i="3"/>
  <c r="GA35" i="3"/>
  <c r="GA34" i="3"/>
  <c r="AQ34" i="3"/>
  <c r="AQ35" i="3"/>
  <c r="GU34" i="3"/>
  <c r="GU35" i="3"/>
  <c r="CJ35" i="3"/>
  <c r="CJ34" i="3"/>
  <c r="FL35" i="3"/>
  <c r="FL34" i="3"/>
  <c r="BF35" i="3"/>
  <c r="BF34" i="3"/>
  <c r="EH35" i="3"/>
  <c r="EH34" i="3"/>
  <c r="HJ35" i="3"/>
  <c r="HJ34" i="3"/>
  <c r="GZ34" i="2"/>
  <c r="GZ35" i="2"/>
  <c r="BU35" i="2"/>
  <c r="BU34" i="2"/>
  <c r="BZ34" i="2"/>
  <c r="BZ35" i="2"/>
  <c r="GF35" i="2"/>
  <c r="GF34" i="2"/>
  <c r="CJ34" i="2"/>
  <c r="CJ35" i="2"/>
  <c r="GK35" i="2"/>
  <c r="GK34" i="2"/>
  <c r="CO35" i="2"/>
  <c r="CO34" i="2"/>
  <c r="GP34" i="2"/>
  <c r="GP35" i="2"/>
  <c r="CE35" i="2"/>
  <c r="CE34" i="2"/>
  <c r="FG35" i="2"/>
  <c r="FG34" i="2"/>
  <c r="DX34" i="2"/>
  <c r="DX35" i="2"/>
  <c r="FV34" i="2"/>
  <c r="FV35" i="2"/>
  <c r="DD35" i="2"/>
  <c r="DD34" i="2"/>
  <c r="HE35" i="2"/>
  <c r="HE34" i="2"/>
  <c r="DI35" i="2"/>
  <c r="DI34" i="2"/>
  <c r="HJ34" i="2"/>
  <c r="HJ35" i="2"/>
  <c r="DN34" i="2"/>
  <c r="DN35" i="2"/>
  <c r="W34" i="2"/>
  <c r="W35" i="2"/>
  <c r="CY34" i="2"/>
  <c r="CY35" i="2"/>
  <c r="GA34" i="2"/>
  <c r="GA35" i="2"/>
  <c r="AV34" i="2"/>
  <c r="AV35" i="2"/>
  <c r="AB35" i="2"/>
  <c r="AB34" i="2"/>
  <c r="EC35" i="2"/>
  <c r="EC34" i="2"/>
  <c r="AG35" i="2"/>
  <c r="AG34" i="2"/>
  <c r="EH34" i="2"/>
  <c r="EH35" i="2"/>
  <c r="AL34" i="2"/>
  <c r="AL35" i="2"/>
  <c r="ER34" i="2"/>
  <c r="ER35" i="2"/>
  <c r="AQ34" i="2"/>
  <c r="AQ35" i="2"/>
  <c r="DS34" i="2"/>
  <c r="DS35" i="2"/>
  <c r="GU34" i="2"/>
  <c r="GU35" i="2"/>
  <c r="CT34" i="2"/>
  <c r="CT35" i="2"/>
  <c r="EW35" i="2"/>
  <c r="EW34" i="2"/>
  <c r="BA35" i="2"/>
  <c r="BA34" i="2"/>
  <c r="FB34" i="2"/>
  <c r="FB35" i="2"/>
  <c r="BF34" i="2"/>
  <c r="BF35" i="2"/>
  <c r="FL34" i="2"/>
  <c r="FL35" i="2"/>
  <c r="BP34" i="2"/>
  <c r="BP35" i="2"/>
  <c r="FQ35" i="2"/>
  <c r="FQ34" i="2"/>
  <c r="BK34" i="2"/>
  <c r="BK35" i="2"/>
  <c r="EM34" i="2"/>
  <c r="EM35" i="2"/>
  <c r="HO34" i="2"/>
  <c r="HO35" i="2"/>
  <c r="W79" i="5" l="1"/>
  <c r="AT17" i="1" s="1"/>
  <c r="W79" i="4"/>
  <c r="AP17" i="1" s="1"/>
  <c r="W79" i="3"/>
  <c r="AL17" i="1" s="1"/>
  <c r="HE36" i="4"/>
  <c r="HE38" i="4" s="1"/>
  <c r="CY36" i="5"/>
  <c r="CY38" i="5" s="1"/>
  <c r="BZ36" i="5"/>
  <c r="BZ38" i="5" s="1"/>
  <c r="FL36" i="5"/>
  <c r="FL38" i="5" s="1"/>
  <c r="DX36" i="5"/>
  <c r="DX38" i="5" s="1"/>
  <c r="HE36" i="5"/>
  <c r="HE38" i="5" s="1"/>
  <c r="HJ36" i="5"/>
  <c r="HJ38" i="5" s="1"/>
  <c r="DN36" i="5"/>
  <c r="DN38" i="5" s="1"/>
  <c r="EC36" i="5"/>
  <c r="EC38" i="5" s="1"/>
  <c r="HO36" i="5"/>
  <c r="HO38" i="5" s="1"/>
  <c r="GU36" i="4"/>
  <c r="GU38" i="4" s="1"/>
  <c r="EH36" i="4"/>
  <c r="EH38" i="4" s="1"/>
  <c r="GZ36" i="5"/>
  <c r="GZ38" i="5" s="1"/>
  <c r="GU36" i="5"/>
  <c r="GU38" i="5" s="1"/>
  <c r="GA36" i="5"/>
  <c r="GA38" i="5" s="1"/>
  <c r="GP36" i="5"/>
  <c r="GP38" i="5" s="1"/>
  <c r="GF36" i="5"/>
  <c r="GF38" i="5" s="1"/>
  <c r="FV36" i="5"/>
  <c r="FV38" i="5" s="1"/>
  <c r="FQ36" i="5"/>
  <c r="FQ38" i="5" s="1"/>
  <c r="GK36" i="5"/>
  <c r="GK38" i="5" s="1"/>
  <c r="FG36" i="5"/>
  <c r="FG38" i="5" s="1"/>
  <c r="GF36" i="4"/>
  <c r="GF38" i="4" s="1"/>
  <c r="FB36" i="5"/>
  <c r="FB38" i="5" s="1"/>
  <c r="EW36" i="5"/>
  <c r="EW38" i="5" s="1"/>
  <c r="ER36" i="5"/>
  <c r="ER38" i="5" s="1"/>
  <c r="EM36" i="5"/>
  <c r="EM38" i="5" s="1"/>
  <c r="CT36" i="5"/>
  <c r="CT38" i="5" s="1"/>
  <c r="DS36" i="5"/>
  <c r="DS38" i="5" s="1"/>
  <c r="BU36" i="5"/>
  <c r="BU38" i="5" s="1"/>
  <c r="EH36" i="5"/>
  <c r="EH38" i="5" s="1"/>
  <c r="DI36" i="5"/>
  <c r="DI38" i="5" s="1"/>
  <c r="BF36" i="5"/>
  <c r="BF38" i="5" s="1"/>
  <c r="CO36" i="5"/>
  <c r="CO38" i="5" s="1"/>
  <c r="BA36" i="5"/>
  <c r="BA38" i="5" s="1"/>
  <c r="DD36" i="5"/>
  <c r="DD38" i="5" s="1"/>
  <c r="CE36" i="5"/>
  <c r="CE38" i="5" s="1"/>
  <c r="AV36" i="5"/>
  <c r="AV38" i="5" s="1"/>
  <c r="CJ36" i="5"/>
  <c r="CJ38" i="5" s="1"/>
  <c r="AQ36" i="5"/>
  <c r="AQ38" i="5" s="1"/>
  <c r="BP36" i="5"/>
  <c r="BP38" i="5" s="1"/>
  <c r="BK36" i="5"/>
  <c r="BK38" i="5" s="1"/>
  <c r="ER36" i="4"/>
  <c r="ER38" i="4" s="1"/>
  <c r="AL36" i="5"/>
  <c r="AL38" i="5" s="1"/>
  <c r="AG36" i="5"/>
  <c r="AG38" i="5" s="1"/>
  <c r="CY36" i="4"/>
  <c r="CY38" i="4" s="1"/>
  <c r="AB36" i="5"/>
  <c r="AB38" i="5" s="1"/>
  <c r="HO36" i="4"/>
  <c r="HO38" i="4" s="1"/>
  <c r="GZ36" i="4"/>
  <c r="GZ38" i="4" s="1"/>
  <c r="W36" i="5"/>
  <c r="W38" i="5" s="1"/>
  <c r="GP36" i="4"/>
  <c r="GP38" i="4" s="1"/>
  <c r="HJ36" i="4"/>
  <c r="HJ38" i="4" s="1"/>
  <c r="FV36" i="4"/>
  <c r="FV38" i="4" s="1"/>
  <c r="BZ36" i="4"/>
  <c r="BZ38" i="4" s="1"/>
  <c r="CE36" i="4"/>
  <c r="CE38" i="4" s="1"/>
  <c r="CT36" i="4"/>
  <c r="CT38" i="4" s="1"/>
  <c r="DS36" i="4"/>
  <c r="DS38" i="4" s="1"/>
  <c r="BK36" i="4"/>
  <c r="BK38" i="4" s="1"/>
  <c r="BU36" i="4"/>
  <c r="BU38" i="4" s="1"/>
  <c r="BA36" i="4"/>
  <c r="BA38" i="4" s="1"/>
  <c r="FL36" i="4"/>
  <c r="FL38" i="4" s="1"/>
  <c r="FG36" i="4"/>
  <c r="FG38" i="4" s="1"/>
  <c r="DX36" i="4"/>
  <c r="DX38" i="4" s="1"/>
  <c r="GA36" i="4"/>
  <c r="GA38" i="4" s="1"/>
  <c r="FQ36" i="4"/>
  <c r="FQ38" i="4" s="1"/>
  <c r="GK36" i="4"/>
  <c r="GK38" i="4" s="1"/>
  <c r="EW36" i="4"/>
  <c r="EW38" i="4" s="1"/>
  <c r="DD36" i="4"/>
  <c r="DD38" i="4" s="1"/>
  <c r="FB36" i="4"/>
  <c r="FB38" i="4" s="1"/>
  <c r="EC36" i="4"/>
  <c r="EC38" i="4" s="1"/>
  <c r="EM36" i="4"/>
  <c r="EM38" i="4" s="1"/>
  <c r="DN36" i="4"/>
  <c r="DN38" i="4" s="1"/>
  <c r="DI36" i="4"/>
  <c r="DI38" i="4" s="1"/>
  <c r="CJ36" i="4"/>
  <c r="CJ38" i="4" s="1"/>
  <c r="CO36" i="4"/>
  <c r="CO38" i="4" s="1"/>
  <c r="AV36" i="4"/>
  <c r="AV38" i="4" s="1"/>
  <c r="BP36" i="4"/>
  <c r="BP38" i="4" s="1"/>
  <c r="BF36" i="4"/>
  <c r="BF38" i="4" s="1"/>
  <c r="AB36" i="4"/>
  <c r="AB38" i="4" s="1"/>
  <c r="AQ36" i="4"/>
  <c r="AQ38" i="4" s="1"/>
  <c r="AL36" i="4"/>
  <c r="AL38" i="4" s="1"/>
  <c r="BZ36" i="3"/>
  <c r="BZ38" i="3" s="1"/>
  <c r="ER36" i="3"/>
  <c r="ER38" i="3" s="1"/>
  <c r="EM36" i="3"/>
  <c r="EM38" i="3" s="1"/>
  <c r="CT36" i="3"/>
  <c r="CT38" i="3" s="1"/>
  <c r="BK36" i="3"/>
  <c r="BK38" i="3" s="1"/>
  <c r="W36" i="4"/>
  <c r="W38" i="4" s="1"/>
  <c r="AG36" i="4"/>
  <c r="AG38" i="4" s="1"/>
  <c r="BF36" i="3"/>
  <c r="BF38" i="3" s="1"/>
  <c r="HO36" i="3"/>
  <c r="HO38" i="3" s="1"/>
  <c r="EH36" i="3"/>
  <c r="EH38" i="3" s="1"/>
  <c r="HE36" i="3"/>
  <c r="HE38" i="3" s="1"/>
  <c r="EW36" i="3"/>
  <c r="EW38" i="3" s="1"/>
  <c r="FG36" i="3"/>
  <c r="FG38" i="3" s="1"/>
  <c r="AL36" i="3"/>
  <c r="AL38" i="3" s="1"/>
  <c r="DI36" i="3"/>
  <c r="DI38" i="3" s="1"/>
  <c r="FV36" i="3"/>
  <c r="FV38" i="3" s="1"/>
  <c r="GU36" i="3"/>
  <c r="GU38" i="3" s="1"/>
  <c r="GZ36" i="3"/>
  <c r="GZ38" i="3" s="1"/>
  <c r="HJ36" i="3"/>
  <c r="HJ38" i="3" s="1"/>
  <c r="GP36" i="3"/>
  <c r="GP38" i="3" s="1"/>
  <c r="GF36" i="3"/>
  <c r="GF38" i="3" s="1"/>
  <c r="GK36" i="3"/>
  <c r="GK38" i="3" s="1"/>
  <c r="GA36" i="3"/>
  <c r="GA38" i="3" s="1"/>
  <c r="FQ36" i="3"/>
  <c r="FQ38" i="3" s="1"/>
  <c r="FL36" i="3"/>
  <c r="FL38" i="3" s="1"/>
  <c r="DS36" i="3"/>
  <c r="DS38" i="3" s="1"/>
  <c r="FB36" i="3"/>
  <c r="FB38" i="3" s="1"/>
  <c r="CO36" i="3"/>
  <c r="CO38" i="3" s="1"/>
  <c r="DN36" i="3"/>
  <c r="DN38" i="3" s="1"/>
  <c r="EC36" i="3"/>
  <c r="EC38" i="3" s="1"/>
  <c r="DX36" i="3"/>
  <c r="DX38" i="3" s="1"/>
  <c r="CY36" i="3"/>
  <c r="CY38" i="3" s="1"/>
  <c r="DD36" i="3"/>
  <c r="DD38" i="3" s="1"/>
  <c r="CE36" i="3"/>
  <c r="CE38" i="3" s="1"/>
  <c r="CJ36" i="3"/>
  <c r="CJ38" i="3" s="1"/>
  <c r="AV36" i="3"/>
  <c r="AV38" i="3" s="1"/>
  <c r="BU36" i="3"/>
  <c r="BU38" i="3" s="1"/>
  <c r="BA36" i="3"/>
  <c r="BA38" i="3" s="1"/>
  <c r="BP36" i="3"/>
  <c r="BP38" i="3" s="1"/>
  <c r="AQ36" i="3"/>
  <c r="AQ38" i="3" s="1"/>
  <c r="FQ36" i="2"/>
  <c r="FQ38" i="2" s="1"/>
  <c r="HE36" i="2"/>
  <c r="HE38" i="2" s="1"/>
  <c r="FG36" i="2"/>
  <c r="FG38" i="2" s="1"/>
  <c r="GK36" i="2"/>
  <c r="GK38" i="2" s="1"/>
  <c r="BU36" i="2"/>
  <c r="BU38" i="2" s="1"/>
  <c r="AB36" i="3"/>
  <c r="AB38" i="3" s="1"/>
  <c r="W36" i="3"/>
  <c r="W38" i="3" s="1"/>
  <c r="AG36" i="3"/>
  <c r="AG38" i="3" s="1"/>
  <c r="HO36" i="2"/>
  <c r="HO38" i="2" s="1"/>
  <c r="GZ36" i="2"/>
  <c r="GZ38" i="2" s="1"/>
  <c r="HJ36" i="2"/>
  <c r="HJ38" i="2" s="1"/>
  <c r="GF36" i="2"/>
  <c r="GF38" i="2" s="1"/>
  <c r="GU36" i="2"/>
  <c r="GU38" i="2" s="1"/>
  <c r="DS36" i="2"/>
  <c r="DS38" i="2" s="1"/>
  <c r="EH36" i="2"/>
  <c r="EH38" i="2" s="1"/>
  <c r="DN36" i="2"/>
  <c r="DN38" i="2" s="1"/>
  <c r="GP36" i="2"/>
  <c r="GP38" i="2" s="1"/>
  <c r="EM36" i="2"/>
  <c r="EM38" i="2" s="1"/>
  <c r="FL36" i="2"/>
  <c r="FL38" i="2" s="1"/>
  <c r="GA36" i="2"/>
  <c r="GA38" i="2" s="1"/>
  <c r="FV36" i="2"/>
  <c r="FV38" i="2" s="1"/>
  <c r="DX36" i="2"/>
  <c r="DX38" i="2" s="1"/>
  <c r="ER36" i="2"/>
  <c r="ER38" i="2" s="1"/>
  <c r="FB36" i="2"/>
  <c r="FB38" i="2" s="1"/>
  <c r="CJ36" i="2"/>
  <c r="CJ38" i="2" s="1"/>
  <c r="EW36" i="2"/>
  <c r="EW38" i="2" s="1"/>
  <c r="EC36" i="2"/>
  <c r="EC38" i="2" s="1"/>
  <c r="DI36" i="2"/>
  <c r="DI38" i="2" s="1"/>
  <c r="BA36" i="2"/>
  <c r="BA38" i="2" s="1"/>
  <c r="CO36" i="2"/>
  <c r="CO38" i="2" s="1"/>
  <c r="DD36" i="2"/>
  <c r="DD38" i="2" s="1"/>
  <c r="CT36" i="2"/>
  <c r="CT38" i="2" s="1"/>
  <c r="CY36" i="2"/>
  <c r="CY38" i="2" s="1"/>
  <c r="BF36" i="2"/>
  <c r="BF38" i="2" s="1"/>
  <c r="BZ36" i="2"/>
  <c r="BZ38" i="2" s="1"/>
  <c r="BK36" i="2"/>
  <c r="BK38" i="2" s="1"/>
  <c r="CE36" i="2"/>
  <c r="CE38" i="2" s="1"/>
  <c r="BP36" i="2"/>
  <c r="BP38" i="2" s="1"/>
  <c r="AQ36" i="2"/>
  <c r="AQ38" i="2" s="1"/>
  <c r="AV36" i="2"/>
  <c r="AV38" i="2" s="1"/>
  <c r="AL36" i="2"/>
  <c r="AL38" i="2" s="1"/>
  <c r="AB36" i="2"/>
  <c r="AB38" i="2" s="1"/>
  <c r="AG36" i="2"/>
  <c r="AG38" i="2" s="1"/>
  <c r="W36" i="2"/>
  <c r="W38" i="2" s="1"/>
  <c r="W77" i="2"/>
  <c r="W79" i="2" s="1"/>
  <c r="AH17" i="1" s="1"/>
  <c r="AT18" i="1" l="1"/>
  <c r="AT16" i="1" s="1"/>
  <c r="AL21" i="1"/>
  <c r="AL18" i="1"/>
  <c r="AL16" i="1" s="1"/>
  <c r="AP18" i="1"/>
  <c r="AP16" i="1" s="1"/>
  <c r="AT21" i="1"/>
  <c r="AT19" i="1"/>
  <c r="AP21" i="1"/>
  <c r="AP19" i="1"/>
  <c r="AL19" i="1"/>
  <c r="AH21" i="1"/>
  <c r="AH19" i="1"/>
  <c r="AH18" i="1"/>
  <c r="AH20" i="1" s="1"/>
  <c r="W40" i="5"/>
  <c r="W40" i="3"/>
  <c r="W104" i="3" s="1"/>
  <c r="W105" i="3" s="1"/>
  <c r="W40" i="4"/>
  <c r="W40" i="2"/>
  <c r="AL22" i="1" l="1"/>
  <c r="W244" i="5"/>
  <c r="W224" i="5"/>
  <c r="W204" i="5"/>
  <c r="W184" i="5"/>
  <c r="W164" i="5"/>
  <c r="W144" i="5"/>
  <c r="W124" i="5"/>
  <c r="W104" i="5"/>
  <c r="W84" i="5"/>
  <c r="W244" i="4"/>
  <c r="W224" i="4"/>
  <c r="W204" i="4"/>
  <c r="W184" i="4"/>
  <c r="W164" i="4"/>
  <c r="W144" i="4"/>
  <c r="W124" i="4"/>
  <c r="W104" i="4"/>
  <c r="W84" i="4"/>
  <c r="W106" i="3"/>
  <c r="W84" i="3"/>
  <c r="W85" i="3" s="1"/>
  <c r="W124" i="3"/>
  <c r="W125" i="3" s="1"/>
  <c r="W144" i="3"/>
  <c r="W145" i="3" s="1"/>
  <c r="W164" i="3"/>
  <c r="W165" i="3" s="1"/>
  <c r="W184" i="3"/>
  <c r="W185" i="3" s="1"/>
  <c r="W204" i="3"/>
  <c r="W205" i="3" s="1"/>
  <c r="W224" i="3"/>
  <c r="W225" i="3" s="1"/>
  <c r="W244" i="3"/>
  <c r="W245" i="3" s="1"/>
  <c r="W244" i="2"/>
  <c r="W84" i="2"/>
  <c r="AH16" i="1"/>
  <c r="AP23" i="1"/>
  <c r="AT23" i="1"/>
  <c r="AL20" i="1"/>
  <c r="AT22" i="1"/>
  <c r="AT20" i="1"/>
  <c r="AP22" i="1"/>
  <c r="AP20" i="1"/>
  <c r="AL23" i="1"/>
  <c r="AH22" i="1"/>
  <c r="W43" i="5"/>
  <c r="HO45" i="5" s="1"/>
  <c r="W56" i="3"/>
  <c r="W204" i="2"/>
  <c r="W224" i="2"/>
  <c r="W164" i="2"/>
  <c r="W184" i="2"/>
  <c r="W124" i="2"/>
  <c r="W144" i="2"/>
  <c r="W104" i="2"/>
  <c r="W43" i="2"/>
  <c r="ER45" i="2" s="1"/>
  <c r="W56" i="5"/>
  <c r="W56" i="2"/>
  <c r="W56" i="4"/>
  <c r="W43" i="4"/>
  <c r="W43" i="3"/>
  <c r="GU45" i="3" s="1"/>
  <c r="W105" i="5" l="1"/>
  <c r="W185" i="5"/>
  <c r="W205" i="5"/>
  <c r="W145" i="5"/>
  <c r="W225" i="5"/>
  <c r="W125" i="5"/>
  <c r="W165" i="5"/>
  <c r="W85" i="5"/>
  <c r="W245" i="5"/>
  <c r="W125" i="4"/>
  <c r="W145" i="4"/>
  <c r="W165" i="4"/>
  <c r="W185" i="4"/>
  <c r="W105" i="4"/>
  <c r="W205" i="4"/>
  <c r="W225" i="4"/>
  <c r="W85" i="4"/>
  <c r="W245" i="4"/>
  <c r="W246" i="3"/>
  <c r="W226" i="3"/>
  <c r="W206" i="3"/>
  <c r="W186" i="3"/>
  <c r="W166" i="3"/>
  <c r="W146" i="3"/>
  <c r="W126" i="3"/>
  <c r="W107" i="3"/>
  <c r="W245" i="2"/>
  <c r="AH24" i="1"/>
  <c r="AH23" i="1"/>
  <c r="AH25" i="1" s="1"/>
  <c r="BZ45" i="5"/>
  <c r="BZ48" i="5" s="1"/>
  <c r="GK45" i="5"/>
  <c r="GK47" i="5" s="1"/>
  <c r="CO45" i="5"/>
  <c r="CO47" i="5" s="1"/>
  <c r="CT45" i="5"/>
  <c r="CT47" i="5" s="1"/>
  <c r="FG45" i="5"/>
  <c r="FG47" i="5" s="1"/>
  <c r="GF45" i="5"/>
  <c r="GF47" i="5" s="1"/>
  <c r="GP45" i="5"/>
  <c r="GP48" i="5" s="1"/>
  <c r="AV45" i="5"/>
  <c r="AV48" i="5" s="1"/>
  <c r="CJ45" i="5"/>
  <c r="CJ47" i="5" s="1"/>
  <c r="CE45" i="5"/>
  <c r="CE48" i="5" s="1"/>
  <c r="EW45" i="5"/>
  <c r="EW48" i="5" s="1"/>
  <c r="GZ45" i="5"/>
  <c r="GZ47" i="5" s="1"/>
  <c r="HE45" i="5"/>
  <c r="HE48" i="5" s="1"/>
  <c r="HJ45" i="5"/>
  <c r="HJ48" i="5" s="1"/>
  <c r="CY45" i="5"/>
  <c r="CY47" i="5" s="1"/>
  <c r="BU45" i="5"/>
  <c r="BU47" i="5" s="1"/>
  <c r="AB45" i="5"/>
  <c r="AB47" i="5" s="1"/>
  <c r="EC45" i="5"/>
  <c r="EC48" i="5" s="1"/>
  <c r="AG45" i="5"/>
  <c r="AG48" i="5" s="1"/>
  <c r="EH45" i="5"/>
  <c r="EH47" i="5" s="1"/>
  <c r="AL45" i="5"/>
  <c r="AL47" i="5" s="1"/>
  <c r="ER45" i="5"/>
  <c r="ER47" i="5" s="1"/>
  <c r="AQ45" i="5"/>
  <c r="AQ47" i="5" s="1"/>
  <c r="DS45" i="5"/>
  <c r="DS47" i="5" s="1"/>
  <c r="GU45" i="5"/>
  <c r="GU47" i="5" s="1"/>
  <c r="DD45" i="5"/>
  <c r="DD48" i="5" s="1"/>
  <c r="DI45" i="5"/>
  <c r="DI48" i="5" s="1"/>
  <c r="DN45" i="5"/>
  <c r="DN47" i="5" s="1"/>
  <c r="W45" i="5"/>
  <c r="W47" i="5" s="1"/>
  <c r="GA45" i="5"/>
  <c r="GA47" i="5" s="1"/>
  <c r="DX45" i="5"/>
  <c r="DX48" i="5" s="1"/>
  <c r="FV45" i="5"/>
  <c r="FV47" i="5" s="1"/>
  <c r="BA45" i="5"/>
  <c r="BA47" i="5" s="1"/>
  <c r="FB45" i="5"/>
  <c r="FB47" i="5" s="1"/>
  <c r="BF45" i="5"/>
  <c r="BF48" i="5" s="1"/>
  <c r="FL45" i="5"/>
  <c r="FL48" i="5" s="1"/>
  <c r="BP45" i="5"/>
  <c r="BP47" i="5" s="1"/>
  <c r="FQ45" i="5"/>
  <c r="FQ48" i="5" s="1"/>
  <c r="BK45" i="5"/>
  <c r="BK48" i="5" s="1"/>
  <c r="EM45" i="5"/>
  <c r="EM47" i="5" s="1"/>
  <c r="W225" i="2"/>
  <c r="W205" i="2"/>
  <c r="W185" i="2"/>
  <c r="W165" i="2"/>
  <c r="W145" i="2"/>
  <c r="W125" i="2"/>
  <c r="W105" i="2"/>
  <c r="W85" i="2"/>
  <c r="W86" i="2" s="1"/>
  <c r="HO45" i="2"/>
  <c r="HO47" i="2" s="1"/>
  <c r="BA45" i="2"/>
  <c r="BA47" i="2" s="1"/>
  <c r="AB45" i="2"/>
  <c r="AB47" i="2" s="1"/>
  <c r="CE45" i="2"/>
  <c r="CE48" i="2" s="1"/>
  <c r="AL45" i="2"/>
  <c r="AL48" i="2" s="1"/>
  <c r="W45" i="2"/>
  <c r="W47" i="2" s="1"/>
  <c r="HE45" i="2"/>
  <c r="HE47" i="2" s="1"/>
  <c r="HJ45" i="2"/>
  <c r="HJ47" i="2" s="1"/>
  <c r="GP45" i="2"/>
  <c r="GP48" i="2" s="1"/>
  <c r="EW45" i="2"/>
  <c r="EW47" i="2" s="1"/>
  <c r="DX45" i="2"/>
  <c r="DX48" i="2" s="1"/>
  <c r="FL45" i="2"/>
  <c r="FL48" i="2" s="1"/>
  <c r="BZ45" i="2"/>
  <c r="BZ48" i="2" s="1"/>
  <c r="CO45" i="2"/>
  <c r="CO47" i="2" s="1"/>
  <c r="CT45" i="2"/>
  <c r="CT47" i="2" s="1"/>
  <c r="AV45" i="2"/>
  <c r="AV47" i="2" s="1"/>
  <c r="GF45" i="2"/>
  <c r="GF47" i="2" s="1"/>
  <c r="DI45" i="2"/>
  <c r="DI48" i="2" s="1"/>
  <c r="CY45" i="2"/>
  <c r="CY47" i="2" s="1"/>
  <c r="EH45" i="2"/>
  <c r="EH47" i="2" s="1"/>
  <c r="EM45" i="2"/>
  <c r="EM48" i="2" s="1"/>
  <c r="DS45" i="2"/>
  <c r="DS47" i="2" s="1"/>
  <c r="CJ45" i="2"/>
  <c r="CJ48" i="2" s="1"/>
  <c r="FB45" i="2"/>
  <c r="FB48" i="2" s="1"/>
  <c r="AG45" i="2"/>
  <c r="AG48" i="2" s="1"/>
  <c r="GK45" i="2"/>
  <c r="GK47" i="2" s="1"/>
  <c r="DN45" i="2"/>
  <c r="DN48" i="2" s="1"/>
  <c r="AQ45" i="2"/>
  <c r="AQ47" i="2" s="1"/>
  <c r="GU45" i="2"/>
  <c r="GU48" i="2" s="1"/>
  <c r="DD45" i="2"/>
  <c r="DD47" i="2" s="1"/>
  <c r="GZ45" i="2"/>
  <c r="GZ47" i="2" s="1"/>
  <c r="EC45" i="2"/>
  <c r="EC48" i="2" s="1"/>
  <c r="GA45" i="2"/>
  <c r="GA47" i="2" s="1"/>
  <c r="BF45" i="2"/>
  <c r="BF48" i="2" s="1"/>
  <c r="FG45" i="2"/>
  <c r="FG47" i="2" s="1"/>
  <c r="BK45" i="2"/>
  <c r="BK47" i="2" s="1"/>
  <c r="FQ45" i="2"/>
  <c r="FQ47" i="2" s="1"/>
  <c r="BU45" i="2"/>
  <c r="BU47" i="2" s="1"/>
  <c r="FV45" i="2"/>
  <c r="FV47" i="2" s="1"/>
  <c r="BP45" i="2"/>
  <c r="BP47" i="2" s="1"/>
  <c r="DX45" i="3"/>
  <c r="DX47" i="3" s="1"/>
  <c r="EW45" i="3"/>
  <c r="EW47" i="3" s="1"/>
  <c r="AQ45" i="3"/>
  <c r="AQ48" i="3" s="1"/>
  <c r="AL45" i="3"/>
  <c r="AL47" i="3" s="1"/>
  <c r="DS45" i="3"/>
  <c r="DS47" i="3" s="1"/>
  <c r="DD45" i="3"/>
  <c r="DD48" i="3" s="1"/>
  <c r="AV45" i="3"/>
  <c r="AV47" i="3" s="1"/>
  <c r="EC45" i="3"/>
  <c r="EC47" i="3" s="1"/>
  <c r="CT45" i="3"/>
  <c r="CT48" i="3" s="1"/>
  <c r="DN45" i="3"/>
  <c r="DN47" i="3" s="1"/>
  <c r="FB45" i="3"/>
  <c r="FB47" i="3" s="1"/>
  <c r="CE45" i="3"/>
  <c r="CE48" i="3" s="1"/>
  <c r="EM45" i="3"/>
  <c r="EM47" i="3" s="1"/>
  <c r="BU45" i="3"/>
  <c r="BU47" i="3" s="1"/>
  <c r="FG45" i="3"/>
  <c r="FG47" i="3" s="1"/>
  <c r="HO45" i="3"/>
  <c r="HO48" i="3" s="1"/>
  <c r="GF45" i="3"/>
  <c r="GF48" i="3" s="1"/>
  <c r="GZ45" i="3"/>
  <c r="GZ48" i="3" s="1"/>
  <c r="W45" i="3"/>
  <c r="W48" i="3" s="1"/>
  <c r="BA45" i="3"/>
  <c r="BA47" i="3" s="1"/>
  <c r="HE45" i="3"/>
  <c r="HE47" i="3" s="1"/>
  <c r="HO47" i="5"/>
  <c r="HO48" i="5"/>
  <c r="ER45" i="3"/>
  <c r="ER48" i="3" s="1"/>
  <c r="AB45" i="3"/>
  <c r="AB47" i="3" s="1"/>
  <c r="EH45" i="3"/>
  <c r="EH47" i="3" s="1"/>
  <c r="BK45" i="3"/>
  <c r="BK48" i="3" s="1"/>
  <c r="FV45" i="3"/>
  <c r="FV48" i="3" s="1"/>
  <c r="BZ45" i="3"/>
  <c r="BZ47" i="3" s="1"/>
  <c r="GP45" i="3"/>
  <c r="GP48" i="3" s="1"/>
  <c r="CO45" i="3"/>
  <c r="CO48" i="3" s="1"/>
  <c r="FQ45" i="3"/>
  <c r="FQ48" i="3" s="1"/>
  <c r="GA45" i="3"/>
  <c r="GA47" i="3" s="1"/>
  <c r="BP45" i="3"/>
  <c r="BP47" i="3" s="1"/>
  <c r="BF45" i="3"/>
  <c r="BF47" i="3" s="1"/>
  <c r="FL45" i="3"/>
  <c r="FL48" i="3" s="1"/>
  <c r="CJ45" i="3"/>
  <c r="CJ48" i="3" s="1"/>
  <c r="HJ45" i="3"/>
  <c r="HJ47" i="3" s="1"/>
  <c r="CY45" i="3"/>
  <c r="CY48" i="3" s="1"/>
  <c r="AG45" i="3"/>
  <c r="AG47" i="3" s="1"/>
  <c r="DI45" i="3"/>
  <c r="DI48" i="3" s="1"/>
  <c r="GK45" i="3"/>
  <c r="GK47" i="3" s="1"/>
  <c r="GZ45" i="4"/>
  <c r="GF45" i="4"/>
  <c r="FL45" i="4"/>
  <c r="ER45" i="4"/>
  <c r="DX45" i="4"/>
  <c r="DD45" i="4"/>
  <c r="CJ45" i="4"/>
  <c r="BP45" i="4"/>
  <c r="AV45" i="4"/>
  <c r="AB45" i="4"/>
  <c r="HO45" i="4"/>
  <c r="GP45" i="4"/>
  <c r="FQ45" i="4"/>
  <c r="EM45" i="4"/>
  <c r="DN45" i="4"/>
  <c r="CO45" i="4"/>
  <c r="BK45" i="4"/>
  <c r="AL45" i="4"/>
  <c r="HE45" i="4"/>
  <c r="GA45" i="4"/>
  <c r="FB45" i="4"/>
  <c r="EC45" i="4"/>
  <c r="CY45" i="4"/>
  <c r="BZ45" i="4"/>
  <c r="BA45" i="4"/>
  <c r="W45" i="4"/>
  <c r="GU45" i="4"/>
  <c r="FV45" i="4"/>
  <c r="EW45" i="4"/>
  <c r="DS45" i="4"/>
  <c r="CT45" i="4"/>
  <c r="BU45" i="4"/>
  <c r="AQ45" i="4"/>
  <c r="FG45" i="4"/>
  <c r="BF45" i="4"/>
  <c r="EH45" i="4"/>
  <c r="HJ45" i="4"/>
  <c r="DI45" i="4"/>
  <c r="GK45" i="4"/>
  <c r="CE45" i="4"/>
  <c r="AG45" i="4"/>
  <c r="GU48" i="3"/>
  <c r="GU47" i="3"/>
  <c r="ER47" i="2"/>
  <c r="ER48" i="2"/>
  <c r="W86" i="5" l="1"/>
  <c r="W166" i="5"/>
  <c r="W206" i="5"/>
  <c r="W186" i="5"/>
  <c r="W126" i="5"/>
  <c r="W146" i="5"/>
  <c r="W246" i="5"/>
  <c r="W226" i="5"/>
  <c r="W106" i="5"/>
  <c r="W86" i="4"/>
  <c r="W186" i="4"/>
  <c r="W226" i="4"/>
  <c r="W166" i="4"/>
  <c r="W206" i="4"/>
  <c r="W146" i="4"/>
  <c r="W246" i="4"/>
  <c r="W106" i="4"/>
  <c r="W126" i="4"/>
  <c r="W247" i="3"/>
  <c r="W227" i="3"/>
  <c r="W207" i="3"/>
  <c r="W187" i="3"/>
  <c r="W167" i="3"/>
  <c r="W147" i="3"/>
  <c r="W127" i="3"/>
  <c r="W108" i="3"/>
  <c r="W86" i="3"/>
  <c r="W246" i="2"/>
  <c r="W226" i="2"/>
  <c r="W126" i="2"/>
  <c r="W106" i="2"/>
  <c r="W87" i="2"/>
  <c r="CJ47" i="3"/>
  <c r="CJ49" i="3" s="1"/>
  <c r="CJ51" i="3" s="1"/>
  <c r="ER47" i="3"/>
  <c r="ER49" i="3" s="1"/>
  <c r="ER51" i="3" s="1"/>
  <c r="BZ47" i="5"/>
  <c r="BZ49" i="5" s="1"/>
  <c r="BZ51" i="5" s="1"/>
  <c r="GK48" i="5"/>
  <c r="GK49" i="5" s="1"/>
  <c r="GK51" i="5" s="1"/>
  <c r="CE47" i="5"/>
  <c r="CE49" i="5" s="1"/>
  <c r="CE51" i="5" s="1"/>
  <c r="FG48" i="5"/>
  <c r="FG49" i="5" s="1"/>
  <c r="FG51" i="5" s="1"/>
  <c r="CO48" i="5"/>
  <c r="CO49" i="5" s="1"/>
  <c r="CO51" i="5" s="1"/>
  <c r="BA48" i="5"/>
  <c r="BA49" i="5" s="1"/>
  <c r="BA51" i="5" s="1"/>
  <c r="CT48" i="5"/>
  <c r="CT49" i="5" s="1"/>
  <c r="CT51" i="5" s="1"/>
  <c r="BU48" i="5"/>
  <c r="BU49" i="5" s="1"/>
  <c r="BU51" i="5" s="1"/>
  <c r="GF48" i="5"/>
  <c r="GF49" i="5" s="1"/>
  <c r="GF51" i="5" s="1"/>
  <c r="DN48" i="5"/>
  <c r="DN49" i="5" s="1"/>
  <c r="DN51" i="5" s="1"/>
  <c r="EC47" i="5"/>
  <c r="EC49" i="5" s="1"/>
  <c r="EC51" i="5" s="1"/>
  <c r="CJ48" i="5"/>
  <c r="CJ49" i="5" s="1"/>
  <c r="CJ51" i="5" s="1"/>
  <c r="BF47" i="5"/>
  <c r="BF49" i="5" s="1"/>
  <c r="BF51" i="5" s="1"/>
  <c r="AB48" i="5"/>
  <c r="AB49" i="5" s="1"/>
  <c r="AB51" i="5" s="1"/>
  <c r="BP48" i="5"/>
  <c r="BP49" i="5" s="1"/>
  <c r="BP51" i="5" s="1"/>
  <c r="AL48" i="5"/>
  <c r="AL49" i="5" s="1"/>
  <c r="AL51" i="5" s="1"/>
  <c r="CY48" i="5"/>
  <c r="CY49" i="5" s="1"/>
  <c r="CY51" i="5" s="1"/>
  <c r="AV47" i="5"/>
  <c r="AV49" i="5" s="1"/>
  <c r="AV51" i="5" s="1"/>
  <c r="HJ47" i="5"/>
  <c r="HJ49" i="5" s="1"/>
  <c r="HJ51" i="5" s="1"/>
  <c r="GP47" i="5"/>
  <c r="GP49" i="5" s="1"/>
  <c r="GP51" i="5" s="1"/>
  <c r="DD47" i="5"/>
  <c r="DD49" i="5" s="1"/>
  <c r="DD51" i="5" s="1"/>
  <c r="GU48" i="5"/>
  <c r="GU49" i="5" s="1"/>
  <c r="GU51" i="5" s="1"/>
  <c r="GA48" i="5"/>
  <c r="GA49" i="5" s="1"/>
  <c r="GA51" i="5" s="1"/>
  <c r="BK47" i="5"/>
  <c r="BK49" i="5" s="1"/>
  <c r="BK51" i="5" s="1"/>
  <c r="FL47" i="5"/>
  <c r="FL49" i="5" s="1"/>
  <c r="FL51" i="5" s="1"/>
  <c r="FV48" i="5"/>
  <c r="FV49" i="5" s="1"/>
  <c r="FV51" i="5" s="1"/>
  <c r="EM48" i="5"/>
  <c r="EM49" i="5" s="1"/>
  <c r="EM51" i="5" s="1"/>
  <c r="DX47" i="5"/>
  <c r="DX49" i="5" s="1"/>
  <c r="DX51" i="5" s="1"/>
  <c r="DS48" i="5"/>
  <c r="DS49" i="5" s="1"/>
  <c r="DS51" i="5" s="1"/>
  <c r="EH48" i="5"/>
  <c r="EH49" i="5" s="1"/>
  <c r="EH51" i="5" s="1"/>
  <c r="ER48" i="5"/>
  <c r="ER49" i="5" s="1"/>
  <c r="ER51" i="5" s="1"/>
  <c r="DI47" i="5"/>
  <c r="DI49" i="5" s="1"/>
  <c r="DI51" i="5" s="1"/>
  <c r="EW47" i="5"/>
  <c r="EW49" i="5" s="1"/>
  <c r="EW51" i="5" s="1"/>
  <c r="FB48" i="5"/>
  <c r="FB49" i="5" s="1"/>
  <c r="FB51" i="5" s="1"/>
  <c r="FQ47" i="5"/>
  <c r="FQ49" i="5" s="1"/>
  <c r="FQ51" i="5" s="1"/>
  <c r="AQ48" i="5"/>
  <c r="AQ49" i="5" s="1"/>
  <c r="AQ51" i="5" s="1"/>
  <c r="AG47" i="5"/>
  <c r="AG49" i="5" s="1"/>
  <c r="AG51" i="5" s="1"/>
  <c r="W48" i="5"/>
  <c r="W49" i="5" s="1"/>
  <c r="W51" i="5" s="1"/>
  <c r="HE47" i="5"/>
  <c r="HE49" i="5" s="1"/>
  <c r="HE51" i="5" s="1"/>
  <c r="GZ48" i="5"/>
  <c r="GZ49" i="5" s="1"/>
  <c r="GZ51" i="5" s="1"/>
  <c r="W206" i="2"/>
  <c r="W186" i="2"/>
  <c r="W166" i="2"/>
  <c r="W146" i="2"/>
  <c r="HO48" i="2"/>
  <c r="HO49" i="2" s="1"/>
  <c r="HO51" i="2" s="1"/>
  <c r="CE47" i="2"/>
  <c r="CE49" i="2" s="1"/>
  <c r="CE51" i="2" s="1"/>
  <c r="AL47" i="2"/>
  <c r="AL49" i="2" s="1"/>
  <c r="AL51" i="2" s="1"/>
  <c r="DD48" i="2"/>
  <c r="DD49" i="2" s="1"/>
  <c r="DD51" i="2" s="1"/>
  <c r="BA48" i="2"/>
  <c r="BA49" i="2" s="1"/>
  <c r="BA51" i="2" s="1"/>
  <c r="CT48" i="2"/>
  <c r="CT49" i="2" s="1"/>
  <c r="CT51" i="2" s="1"/>
  <c r="CO48" i="2"/>
  <c r="CO49" i="2" s="1"/>
  <c r="CO51" i="2" s="1"/>
  <c r="FV48" i="2"/>
  <c r="FV49" i="2" s="1"/>
  <c r="FV51" i="2" s="1"/>
  <c r="DS48" i="2"/>
  <c r="DS49" i="2" s="1"/>
  <c r="DS51" i="2" s="1"/>
  <c r="DI47" i="2"/>
  <c r="DI49" i="2" s="1"/>
  <c r="DI51" i="2" s="1"/>
  <c r="GK48" i="2"/>
  <c r="GK49" i="2" s="1"/>
  <c r="GK51" i="2" s="1"/>
  <c r="BU48" i="2"/>
  <c r="BU49" i="2" s="1"/>
  <c r="BU51" i="2" s="1"/>
  <c r="GZ48" i="2"/>
  <c r="GZ49" i="2" s="1"/>
  <c r="GZ51" i="2" s="1"/>
  <c r="EW48" i="2"/>
  <c r="EW49" i="2" s="1"/>
  <c r="EW51" i="2" s="1"/>
  <c r="W48" i="2"/>
  <c r="W49" i="2" s="1"/>
  <c r="AB48" i="2"/>
  <c r="AB49" i="2" s="1"/>
  <c r="AB51" i="2" s="1"/>
  <c r="HE48" i="2"/>
  <c r="HE49" i="2" s="1"/>
  <c r="HE51" i="2" s="1"/>
  <c r="BF47" i="2"/>
  <c r="BF49" i="2" s="1"/>
  <c r="BF51" i="2" s="1"/>
  <c r="CY48" i="2"/>
  <c r="CY49" i="2" s="1"/>
  <c r="CY51" i="2" s="1"/>
  <c r="GF48" i="2"/>
  <c r="GF49" i="2" s="1"/>
  <c r="GF51" i="2" s="1"/>
  <c r="DN47" i="2"/>
  <c r="DN49" i="2" s="1"/>
  <c r="DN51" i="2" s="1"/>
  <c r="FL47" i="2"/>
  <c r="FL49" i="2" s="1"/>
  <c r="FL51" i="2" s="1"/>
  <c r="CJ47" i="2"/>
  <c r="CJ49" i="2" s="1"/>
  <c r="CJ51" i="2" s="1"/>
  <c r="BZ47" i="2"/>
  <c r="BZ49" i="2" s="1"/>
  <c r="BZ51" i="2" s="1"/>
  <c r="EM47" i="2"/>
  <c r="EM49" i="2" s="1"/>
  <c r="EM51" i="2" s="1"/>
  <c r="DX47" i="2"/>
  <c r="DX49" i="2" s="1"/>
  <c r="DX51" i="2" s="1"/>
  <c r="FG48" i="2"/>
  <c r="FG49" i="2" s="1"/>
  <c r="FG51" i="2" s="1"/>
  <c r="GP47" i="2"/>
  <c r="GP49" i="2" s="1"/>
  <c r="GP51" i="2" s="1"/>
  <c r="EH48" i="2"/>
  <c r="EH49" i="2" s="1"/>
  <c r="EH51" i="2" s="1"/>
  <c r="GU47" i="2"/>
  <c r="GU49" i="2" s="1"/>
  <c r="GU51" i="2" s="1"/>
  <c r="AV48" i="2"/>
  <c r="AV49" i="2" s="1"/>
  <c r="AV51" i="2" s="1"/>
  <c r="AQ48" i="2"/>
  <c r="AQ49" i="2" s="1"/>
  <c r="AQ51" i="2" s="1"/>
  <c r="HJ48" i="2"/>
  <c r="HJ49" i="2" s="1"/>
  <c r="HJ51" i="2" s="1"/>
  <c r="FB47" i="2"/>
  <c r="FB49" i="2" s="1"/>
  <c r="FB51" i="2" s="1"/>
  <c r="EC47" i="2"/>
  <c r="EC49" i="2" s="1"/>
  <c r="EC51" i="2" s="1"/>
  <c r="BP48" i="2"/>
  <c r="BP49" i="2" s="1"/>
  <c r="BP51" i="2" s="1"/>
  <c r="AG47" i="2"/>
  <c r="AG49" i="2" s="1"/>
  <c r="AG51" i="2" s="1"/>
  <c r="BK48" i="2"/>
  <c r="BK49" i="2" s="1"/>
  <c r="BK51" i="2" s="1"/>
  <c r="FQ48" i="2"/>
  <c r="FQ49" i="2" s="1"/>
  <c r="FQ51" i="2" s="1"/>
  <c r="GA48" i="2"/>
  <c r="GA49" i="2" s="1"/>
  <c r="GA51" i="2" s="1"/>
  <c r="DX48" i="3"/>
  <c r="DX49" i="3" s="1"/>
  <c r="DX51" i="3" s="1"/>
  <c r="EW48" i="3"/>
  <c r="EW49" i="3" s="1"/>
  <c r="EW51" i="3" s="1"/>
  <c r="AQ47" i="3"/>
  <c r="AQ49" i="3" s="1"/>
  <c r="AQ51" i="3" s="1"/>
  <c r="CT47" i="3"/>
  <c r="CT49" i="3" s="1"/>
  <c r="CT51" i="3" s="1"/>
  <c r="EM48" i="3"/>
  <c r="EM49" i="3" s="1"/>
  <c r="EM51" i="3" s="1"/>
  <c r="AL48" i="3"/>
  <c r="AL49" i="3" s="1"/>
  <c r="AL51" i="3" s="1"/>
  <c r="AB48" i="3"/>
  <c r="AB49" i="3" s="1"/>
  <c r="AB51" i="3" s="1"/>
  <c r="DN48" i="3"/>
  <c r="DN49" i="3" s="1"/>
  <c r="DN51" i="3" s="1"/>
  <c r="DS48" i="3"/>
  <c r="DS49" i="3" s="1"/>
  <c r="DS51" i="3" s="1"/>
  <c r="BU48" i="3"/>
  <c r="BU49" i="3" s="1"/>
  <c r="BU51" i="3" s="1"/>
  <c r="FG48" i="3"/>
  <c r="FG49" i="3" s="1"/>
  <c r="FG51" i="3" s="1"/>
  <c r="AV48" i="3"/>
  <c r="AV49" i="3" s="1"/>
  <c r="AV51" i="3" s="1"/>
  <c r="DD47" i="3"/>
  <c r="DD49" i="3" s="1"/>
  <c r="DD51" i="3" s="1"/>
  <c r="AG48" i="3"/>
  <c r="AG49" i="3" s="1"/>
  <c r="AG51" i="3" s="1"/>
  <c r="W47" i="3"/>
  <c r="W49" i="3" s="1"/>
  <c r="W51" i="3" s="1"/>
  <c r="CE47" i="3"/>
  <c r="CE49" i="3" s="1"/>
  <c r="CE51" i="3" s="1"/>
  <c r="EC48" i="3"/>
  <c r="EC49" i="3" s="1"/>
  <c r="EC51" i="3" s="1"/>
  <c r="FB48" i="3"/>
  <c r="FB49" i="3" s="1"/>
  <c r="FB51" i="3" s="1"/>
  <c r="HO49" i="5"/>
  <c r="HO51" i="5" s="1"/>
  <c r="HO47" i="3"/>
  <c r="HO49" i="3" s="1"/>
  <c r="HO51" i="3" s="1"/>
  <c r="BA48" i="3"/>
  <c r="BA49" i="3" s="1"/>
  <c r="BA51" i="3" s="1"/>
  <c r="FQ47" i="3"/>
  <c r="FQ49" i="3" s="1"/>
  <c r="FQ51" i="3" s="1"/>
  <c r="BK47" i="3"/>
  <c r="BK49" i="3" s="1"/>
  <c r="BK51" i="3" s="1"/>
  <c r="BZ48" i="3"/>
  <c r="BZ49" i="3" s="1"/>
  <c r="BZ51" i="3" s="1"/>
  <c r="HE48" i="3"/>
  <c r="HE49" i="3" s="1"/>
  <c r="HE51" i="3" s="1"/>
  <c r="GF47" i="3"/>
  <c r="GF49" i="3" s="1"/>
  <c r="GF51" i="3" s="1"/>
  <c r="GA48" i="3"/>
  <c r="GA49" i="3" s="1"/>
  <c r="GA51" i="3" s="1"/>
  <c r="FV47" i="3"/>
  <c r="FV49" i="3" s="1"/>
  <c r="FV51" i="3" s="1"/>
  <c r="DI47" i="3"/>
  <c r="DI49" i="3" s="1"/>
  <c r="DI51" i="3" s="1"/>
  <c r="GZ47" i="3"/>
  <c r="GZ49" i="3" s="1"/>
  <c r="GZ51" i="3" s="1"/>
  <c r="FL47" i="3"/>
  <c r="FL49" i="3" s="1"/>
  <c r="FL51" i="3" s="1"/>
  <c r="GP47" i="3"/>
  <c r="GP49" i="3" s="1"/>
  <c r="GP51" i="3" s="1"/>
  <c r="GK48" i="3"/>
  <c r="GK49" i="3" s="1"/>
  <c r="GK51" i="3" s="1"/>
  <c r="BP48" i="3"/>
  <c r="BP49" i="3" s="1"/>
  <c r="BP51" i="3" s="1"/>
  <c r="HJ48" i="3"/>
  <c r="HJ49" i="3" s="1"/>
  <c r="HJ51" i="3" s="1"/>
  <c r="CO47" i="3"/>
  <c r="CO49" i="3" s="1"/>
  <c r="CO51" i="3" s="1"/>
  <c r="EH48" i="3"/>
  <c r="EH49" i="3" s="1"/>
  <c r="EH51" i="3" s="1"/>
  <c r="GU49" i="3"/>
  <c r="GU51" i="3" s="1"/>
  <c r="CY47" i="3"/>
  <c r="CY49" i="3" s="1"/>
  <c r="CY51" i="3" s="1"/>
  <c r="BF48" i="3"/>
  <c r="BF49" i="3" s="1"/>
  <c r="BF51" i="3" s="1"/>
  <c r="DI47" i="4"/>
  <c r="DI48" i="4"/>
  <c r="FG47" i="4"/>
  <c r="FG48" i="4"/>
  <c r="DS47" i="4"/>
  <c r="DS48" i="4"/>
  <c r="W47" i="4"/>
  <c r="W48" i="4"/>
  <c r="EC47" i="4"/>
  <c r="EC48" i="4"/>
  <c r="AL48" i="4"/>
  <c r="AL47" i="4"/>
  <c r="EM47" i="4"/>
  <c r="EM48" i="4"/>
  <c r="AB48" i="4"/>
  <c r="AB47" i="4"/>
  <c r="DD48" i="4"/>
  <c r="DD47" i="4"/>
  <c r="GF48" i="4"/>
  <c r="GF47" i="4"/>
  <c r="AG47" i="4"/>
  <c r="AG48" i="4"/>
  <c r="HJ48" i="4"/>
  <c r="HJ47" i="4"/>
  <c r="AQ47" i="4"/>
  <c r="AQ48" i="4"/>
  <c r="EW47" i="4"/>
  <c r="EW48" i="4"/>
  <c r="BA48" i="4"/>
  <c r="BA47" i="4"/>
  <c r="FB48" i="4"/>
  <c r="FB47" i="4"/>
  <c r="BK47" i="4"/>
  <c r="BK48" i="4"/>
  <c r="FQ47" i="4"/>
  <c r="FQ48" i="4"/>
  <c r="AV48" i="4"/>
  <c r="AV47" i="4"/>
  <c r="DX48" i="4"/>
  <c r="DX47" i="4"/>
  <c r="GZ48" i="4"/>
  <c r="GZ47" i="4"/>
  <c r="CE47" i="4"/>
  <c r="CE48" i="4"/>
  <c r="EH48" i="4"/>
  <c r="EH47" i="4"/>
  <c r="BU47" i="4"/>
  <c r="BU48" i="4"/>
  <c r="FV48" i="4"/>
  <c r="FV47" i="4"/>
  <c r="BZ48" i="4"/>
  <c r="BZ47" i="4"/>
  <c r="GA47" i="4"/>
  <c r="GA48" i="4"/>
  <c r="CO48" i="4"/>
  <c r="CO47" i="4"/>
  <c r="GP48" i="4"/>
  <c r="GP47" i="4"/>
  <c r="BP48" i="4"/>
  <c r="BP47" i="4"/>
  <c r="ER48" i="4"/>
  <c r="ER47" i="4"/>
  <c r="GK47" i="4"/>
  <c r="GK48" i="4"/>
  <c r="BF48" i="4"/>
  <c r="BF47" i="4"/>
  <c r="CT48" i="4"/>
  <c r="CT47" i="4"/>
  <c r="GU47" i="4"/>
  <c r="GU48" i="4"/>
  <c r="CY47" i="4"/>
  <c r="CY48" i="4"/>
  <c r="HE47" i="4"/>
  <c r="HE48" i="4"/>
  <c r="DN48" i="4"/>
  <c r="DN47" i="4"/>
  <c r="HO47" i="4"/>
  <c r="HO48" i="4"/>
  <c r="CJ48" i="4"/>
  <c r="CJ47" i="4"/>
  <c r="FL48" i="4"/>
  <c r="FL47" i="4"/>
  <c r="ER49" i="2"/>
  <c r="ER51" i="2" s="1"/>
  <c r="W51" i="2" l="1"/>
  <c r="W53" i="2" s="1"/>
  <c r="W227" i="5"/>
  <c r="W187" i="5"/>
  <c r="W247" i="5"/>
  <c r="W207" i="5"/>
  <c r="W147" i="5"/>
  <c r="W167" i="5"/>
  <c r="W107" i="5"/>
  <c r="W127" i="5"/>
  <c r="W87" i="5"/>
  <c r="W247" i="4"/>
  <c r="W227" i="4"/>
  <c r="W147" i="4"/>
  <c r="W187" i="4"/>
  <c r="W107" i="4"/>
  <c r="W167" i="4"/>
  <c r="W127" i="4"/>
  <c r="W207" i="4"/>
  <c r="W87" i="4"/>
  <c r="W248" i="3"/>
  <c r="W228" i="3"/>
  <c r="W208" i="3"/>
  <c r="W188" i="3"/>
  <c r="W168" i="3"/>
  <c r="W148" i="3"/>
  <c r="W128" i="3"/>
  <c r="W109" i="3"/>
  <c r="W87" i="3"/>
  <c r="W247" i="2"/>
  <c r="W227" i="2"/>
  <c r="W207" i="2"/>
  <c r="W167" i="2"/>
  <c r="W147" i="2"/>
  <c r="W127" i="2"/>
  <c r="W107" i="2"/>
  <c r="W88" i="2"/>
  <c r="W187" i="2"/>
  <c r="W53" i="3"/>
  <c r="W53" i="5"/>
  <c r="FL49" i="4"/>
  <c r="FL51" i="4" s="1"/>
  <c r="BF49" i="4"/>
  <c r="BF51" i="4" s="1"/>
  <c r="ER49" i="4"/>
  <c r="ER51" i="4" s="1"/>
  <c r="GP49" i="4"/>
  <c r="GP51" i="4" s="1"/>
  <c r="FV49" i="4"/>
  <c r="FV51" i="4" s="1"/>
  <c r="EH49" i="4"/>
  <c r="EH51" i="4" s="1"/>
  <c r="GZ49" i="4"/>
  <c r="GZ51" i="4" s="1"/>
  <c r="AV49" i="4"/>
  <c r="AV51" i="4" s="1"/>
  <c r="BA49" i="4"/>
  <c r="BA51" i="4" s="1"/>
  <c r="DD49" i="4"/>
  <c r="DD51" i="4" s="1"/>
  <c r="CJ49" i="4"/>
  <c r="CJ51" i="4" s="1"/>
  <c r="DN49" i="4"/>
  <c r="DN51" i="4" s="1"/>
  <c r="CT49" i="4"/>
  <c r="CT51" i="4" s="1"/>
  <c r="BP49" i="4"/>
  <c r="BP51" i="4" s="1"/>
  <c r="CO49" i="4"/>
  <c r="CO51" i="4" s="1"/>
  <c r="BZ49" i="4"/>
  <c r="BZ51" i="4" s="1"/>
  <c r="DX49" i="4"/>
  <c r="DX51" i="4" s="1"/>
  <c r="FB49" i="4"/>
  <c r="FB51" i="4" s="1"/>
  <c r="HJ49" i="4"/>
  <c r="HJ51" i="4" s="1"/>
  <c r="GF49" i="4"/>
  <c r="GF51" i="4" s="1"/>
  <c r="AB49" i="4"/>
  <c r="AB51" i="4" s="1"/>
  <c r="AL49" i="4"/>
  <c r="AL51" i="4" s="1"/>
  <c r="HO49" i="4"/>
  <c r="HO51" i="4" s="1"/>
  <c r="HE49" i="4"/>
  <c r="HE51" i="4" s="1"/>
  <c r="GU49" i="4"/>
  <c r="GU51" i="4" s="1"/>
  <c r="GA49" i="4"/>
  <c r="GA51" i="4" s="1"/>
  <c r="BK49" i="4"/>
  <c r="BK51" i="4" s="1"/>
  <c r="AQ49" i="4"/>
  <c r="AQ51" i="4" s="1"/>
  <c r="AG49" i="4"/>
  <c r="AG51" i="4" s="1"/>
  <c r="EM49" i="4"/>
  <c r="EM51" i="4" s="1"/>
  <c r="EC49" i="4"/>
  <c r="EC51" i="4" s="1"/>
  <c r="DS49" i="4"/>
  <c r="DS51" i="4" s="1"/>
  <c r="DI49" i="4"/>
  <c r="DI51" i="4" s="1"/>
  <c r="CY49" i="4"/>
  <c r="CY51" i="4" s="1"/>
  <c r="GK49" i="4"/>
  <c r="GK51" i="4" s="1"/>
  <c r="BU49" i="4"/>
  <c r="BU51" i="4" s="1"/>
  <c r="CE49" i="4"/>
  <c r="CE51" i="4" s="1"/>
  <c r="FQ49" i="4"/>
  <c r="FQ51" i="4" s="1"/>
  <c r="EW49" i="4"/>
  <c r="EW51" i="4" s="1"/>
  <c r="W49" i="4"/>
  <c r="W51" i="4" s="1"/>
  <c r="FG49" i="4"/>
  <c r="FG51" i="4" s="1"/>
  <c r="W188" i="5" l="1"/>
  <c r="W88" i="5"/>
  <c r="W148" i="5"/>
  <c r="W228" i="5"/>
  <c r="W128" i="5"/>
  <c r="W208" i="5"/>
  <c r="W108" i="5"/>
  <c r="W248" i="5"/>
  <c r="W168" i="5"/>
  <c r="W57" i="5"/>
  <c r="W58" i="5" s="1"/>
  <c r="W59" i="5" s="1"/>
  <c r="W62" i="5" s="1"/>
  <c r="X84" i="5"/>
  <c r="W128" i="4"/>
  <c r="W148" i="4"/>
  <c r="W168" i="4"/>
  <c r="W228" i="4"/>
  <c r="W188" i="4"/>
  <c r="W88" i="4"/>
  <c r="W208" i="4"/>
  <c r="W108" i="4"/>
  <c r="W248" i="4"/>
  <c r="W249" i="3"/>
  <c r="W229" i="3"/>
  <c r="W209" i="3"/>
  <c r="W189" i="3"/>
  <c r="W169" i="3"/>
  <c r="W149" i="3"/>
  <c r="W129" i="3"/>
  <c r="W110" i="3"/>
  <c r="W88" i="3"/>
  <c r="W57" i="3"/>
  <c r="AB57" i="3" s="1"/>
  <c r="X84" i="3"/>
  <c r="X104" i="3" s="1"/>
  <c r="W57" i="2"/>
  <c r="W58" i="2" s="1"/>
  <c r="W59" i="2" s="1"/>
  <c r="X84" i="2"/>
  <c r="W248" i="2"/>
  <c r="W228" i="2"/>
  <c r="W208" i="2"/>
  <c r="W188" i="2"/>
  <c r="W168" i="2"/>
  <c r="W148" i="2"/>
  <c r="W128" i="2"/>
  <c r="W108" i="2"/>
  <c r="W89" i="2"/>
  <c r="W53" i="4"/>
  <c r="W61" i="5" l="1"/>
  <c r="AB57" i="5"/>
  <c r="AB56" i="5"/>
  <c r="W249" i="5"/>
  <c r="W229" i="5"/>
  <c r="W109" i="5"/>
  <c r="W149" i="5"/>
  <c r="X103" i="5"/>
  <c r="X101" i="5"/>
  <c r="X99" i="5"/>
  <c r="X97" i="5"/>
  <c r="X93" i="5"/>
  <c r="X91" i="5"/>
  <c r="X89" i="5"/>
  <c r="X87" i="5"/>
  <c r="Y87" i="5" s="1"/>
  <c r="Z87" i="5" s="1"/>
  <c r="X85" i="5"/>
  <c r="Y85" i="5" s="1"/>
  <c r="Z85" i="5" s="1"/>
  <c r="X102" i="5"/>
  <c r="X95" i="5"/>
  <c r="X100" i="5"/>
  <c r="X94" i="5"/>
  <c r="X92" i="5"/>
  <c r="X90" i="5"/>
  <c r="X88" i="5"/>
  <c r="Y88" i="5" s="1"/>
  <c r="Z88" i="5" s="1"/>
  <c r="X86" i="5"/>
  <c r="Y86" i="5" s="1"/>
  <c r="Z86" i="5" s="1"/>
  <c r="X96" i="5"/>
  <c r="X98" i="5"/>
  <c r="X104" i="5"/>
  <c r="Y84" i="5"/>
  <c r="Z84" i="5" s="1"/>
  <c r="W209" i="5"/>
  <c r="W89" i="5"/>
  <c r="W169" i="5"/>
  <c r="W129" i="5"/>
  <c r="W189" i="5"/>
  <c r="W109" i="4"/>
  <c r="W229" i="4"/>
  <c r="W209" i="4"/>
  <c r="W169" i="4"/>
  <c r="W149" i="4"/>
  <c r="W89" i="4"/>
  <c r="W57" i="4"/>
  <c r="AB56" i="4" s="1"/>
  <c r="X84" i="4"/>
  <c r="W189" i="4"/>
  <c r="W129" i="4"/>
  <c r="W249" i="4"/>
  <c r="W250" i="3"/>
  <c r="W230" i="3"/>
  <c r="W210" i="3"/>
  <c r="W190" i="3"/>
  <c r="W170" i="3"/>
  <c r="W150" i="3"/>
  <c r="W130" i="3"/>
  <c r="X105" i="3"/>
  <c r="Y105" i="3" s="1"/>
  <c r="Z105" i="3" s="1"/>
  <c r="X120" i="3"/>
  <c r="X112" i="3"/>
  <c r="X110" i="3"/>
  <c r="Y110" i="3" s="1"/>
  <c r="Z110" i="3" s="1"/>
  <c r="X117" i="3"/>
  <c r="X116" i="3"/>
  <c r="X123" i="3"/>
  <c r="X107" i="3"/>
  <c r="Y107" i="3" s="1"/>
  <c r="Z107" i="3" s="1"/>
  <c r="X122" i="3"/>
  <c r="X106" i="3"/>
  <c r="Y106" i="3" s="1"/>
  <c r="Z106" i="3" s="1"/>
  <c r="X113" i="3"/>
  <c r="X119" i="3"/>
  <c r="X111" i="3"/>
  <c r="X118" i="3"/>
  <c r="X109" i="3"/>
  <c r="Y109" i="3" s="1"/>
  <c r="Z109" i="3" s="1"/>
  <c r="X108" i="3"/>
  <c r="Y108" i="3" s="1"/>
  <c r="Z108" i="3" s="1"/>
  <c r="X115" i="3"/>
  <c r="X114" i="3"/>
  <c r="X121" i="3"/>
  <c r="W111" i="3"/>
  <c r="Y104" i="3"/>
  <c r="Z104" i="3" s="1"/>
  <c r="Y84" i="3"/>
  <c r="X85" i="3"/>
  <c r="Y85" i="3" s="1"/>
  <c r="Z85" i="3" s="1"/>
  <c r="W89" i="3"/>
  <c r="X101" i="3"/>
  <c r="X97" i="3"/>
  <c r="X93" i="3"/>
  <c r="X89" i="3"/>
  <c r="X100" i="3"/>
  <c r="X96" i="3"/>
  <c r="X92" i="3"/>
  <c r="X88" i="3"/>
  <c r="Y88" i="3" s="1"/>
  <c r="Z88" i="3" s="1"/>
  <c r="X103" i="3"/>
  <c r="X99" i="3"/>
  <c r="X95" i="3"/>
  <c r="X87" i="3"/>
  <c r="Y87" i="3" s="1"/>
  <c r="Z87" i="3" s="1"/>
  <c r="X98" i="3"/>
  <c r="X90" i="3"/>
  <c r="X91" i="3"/>
  <c r="X102" i="3"/>
  <c r="X94" i="3"/>
  <c r="AB56" i="3"/>
  <c r="AG56" i="3" s="1"/>
  <c r="W58" i="3"/>
  <c r="W59" i="3" s="1"/>
  <c r="W61" i="3" s="1"/>
  <c r="AB57" i="2"/>
  <c r="AB56" i="2"/>
  <c r="W249" i="2"/>
  <c r="W229" i="2"/>
  <c r="W209" i="2"/>
  <c r="W189" i="2"/>
  <c r="W169" i="2"/>
  <c r="W149" i="2"/>
  <c r="W129" i="2"/>
  <c r="W109" i="2"/>
  <c r="W90" i="2"/>
  <c r="W61" i="2"/>
  <c r="W62" i="2"/>
  <c r="AG57" i="5" l="1"/>
  <c r="AG56" i="5"/>
  <c r="AB58" i="5"/>
  <c r="AB59" i="5" s="1"/>
  <c r="AB61" i="5" s="1"/>
  <c r="W170" i="5"/>
  <c r="Y89" i="5"/>
  <c r="Z89" i="5" s="1"/>
  <c r="W90" i="5"/>
  <c r="W190" i="5"/>
  <c r="W110" i="5"/>
  <c r="W130" i="5"/>
  <c r="X123" i="5"/>
  <c r="X121" i="5"/>
  <c r="X119" i="5"/>
  <c r="X117" i="5"/>
  <c r="X115" i="5"/>
  <c r="X113" i="5"/>
  <c r="X111" i="5"/>
  <c r="X109" i="5"/>
  <c r="Y109" i="5" s="1"/>
  <c r="Z109" i="5" s="1"/>
  <c r="X107" i="5"/>
  <c r="Y107" i="5" s="1"/>
  <c r="Z107" i="5" s="1"/>
  <c r="X105" i="5"/>
  <c r="Y105" i="5" s="1"/>
  <c r="Z105" i="5" s="1"/>
  <c r="X118" i="5"/>
  <c r="X110" i="5"/>
  <c r="X112" i="5"/>
  <c r="X124" i="5"/>
  <c r="X116" i="5"/>
  <c r="X108" i="5"/>
  <c r="Y108" i="5" s="1"/>
  <c r="Z108" i="5" s="1"/>
  <c r="X122" i="5"/>
  <c r="X114" i="5"/>
  <c r="X106" i="5"/>
  <c r="Y106" i="5" s="1"/>
  <c r="Z106" i="5" s="1"/>
  <c r="X120" i="5"/>
  <c r="Y104" i="5"/>
  <c r="Z104" i="5" s="1"/>
  <c r="W150" i="5"/>
  <c r="W210" i="5"/>
  <c r="W230" i="5"/>
  <c r="W250" i="5"/>
  <c r="W58" i="4"/>
  <c r="W59" i="4" s="1"/>
  <c r="W61" i="4" s="1"/>
  <c r="AB57" i="4"/>
  <c r="AG56" i="4" s="1"/>
  <c r="X98" i="4"/>
  <c r="X102" i="4"/>
  <c r="X94" i="4"/>
  <c r="X90" i="4"/>
  <c r="X86" i="4"/>
  <c r="Y86" i="4" s="1"/>
  <c r="Z86" i="4" s="1"/>
  <c r="X103" i="4"/>
  <c r="X97" i="4"/>
  <c r="X92" i="4"/>
  <c r="X88" i="4"/>
  <c r="Y88" i="4" s="1"/>
  <c r="Z88" i="4" s="1"/>
  <c r="X100" i="4"/>
  <c r="X101" i="4"/>
  <c r="X96" i="4"/>
  <c r="X99" i="4"/>
  <c r="X95" i="4"/>
  <c r="X87" i="4"/>
  <c r="Y87" i="4" s="1"/>
  <c r="Z87" i="4" s="1"/>
  <c r="X93" i="4"/>
  <c r="X85" i="4"/>
  <c r="Y85" i="4" s="1"/>
  <c r="Z85" i="4" s="1"/>
  <c r="X91" i="4"/>
  <c r="X104" i="4"/>
  <c r="X89" i="4"/>
  <c r="Y89" i="4" s="1"/>
  <c r="Z89" i="4" s="1"/>
  <c r="Y84" i="4"/>
  <c r="Z84" i="4" s="1"/>
  <c r="W210" i="4"/>
  <c r="W190" i="4"/>
  <c r="W90" i="4"/>
  <c r="W250" i="4"/>
  <c r="W230" i="4"/>
  <c r="W170" i="4"/>
  <c r="W130" i="4"/>
  <c r="W150" i="4"/>
  <c r="W110" i="4"/>
  <c r="W251" i="3"/>
  <c r="W231" i="3"/>
  <c r="W211" i="3"/>
  <c r="W191" i="3"/>
  <c r="W171" i="3"/>
  <c r="W151" i="3"/>
  <c r="W131" i="3"/>
  <c r="W112" i="3"/>
  <c r="Y111" i="3"/>
  <c r="Z111" i="3" s="1"/>
  <c r="AG57" i="3"/>
  <c r="AL56" i="3" s="1"/>
  <c r="AB58" i="3"/>
  <c r="AB59" i="3" s="1"/>
  <c r="AB61" i="3" s="1"/>
  <c r="W90" i="3"/>
  <c r="Y89" i="3"/>
  <c r="Z89" i="3" s="1"/>
  <c r="W62" i="3"/>
  <c r="AG56" i="2"/>
  <c r="AB58" i="2"/>
  <c r="AB59" i="2" s="1"/>
  <c r="AB62" i="2" s="1"/>
  <c r="AG57" i="2"/>
  <c r="W250" i="2"/>
  <c r="W230" i="2"/>
  <c r="W210" i="2"/>
  <c r="W190" i="2"/>
  <c r="W170" i="2"/>
  <c r="W150" i="2"/>
  <c r="W130" i="2"/>
  <c r="W110" i="2"/>
  <c r="W91" i="2"/>
  <c r="AL57" i="5" l="1"/>
  <c r="AB62" i="5"/>
  <c r="AL56" i="5"/>
  <c r="AG58" i="5"/>
  <c r="AG59" i="5" s="1"/>
  <c r="AG62" i="5" s="1"/>
  <c r="W171" i="5"/>
  <c r="W151" i="5"/>
  <c r="X143" i="5"/>
  <c r="X141" i="5"/>
  <c r="X139" i="5"/>
  <c r="X137" i="5"/>
  <c r="X135" i="5"/>
  <c r="X133" i="5"/>
  <c r="X131" i="5"/>
  <c r="X129" i="5"/>
  <c r="Y129" i="5" s="1"/>
  <c r="Z129" i="5" s="1"/>
  <c r="X127" i="5"/>
  <c r="Y127" i="5" s="1"/>
  <c r="Z127" i="5" s="1"/>
  <c r="X125" i="5"/>
  <c r="Y125" i="5" s="1"/>
  <c r="Z125" i="5" s="1"/>
  <c r="X142" i="5"/>
  <c r="X134" i="5"/>
  <c r="X126" i="5"/>
  <c r="Y126" i="5" s="1"/>
  <c r="Z126" i="5" s="1"/>
  <c r="X136" i="5"/>
  <c r="X140" i="5"/>
  <c r="X132" i="5"/>
  <c r="X144" i="5"/>
  <c r="X138" i="5"/>
  <c r="X130" i="5"/>
  <c r="Y130" i="5" s="1"/>
  <c r="Z130" i="5" s="1"/>
  <c r="X128" i="5"/>
  <c r="Y128" i="5" s="1"/>
  <c r="Z128" i="5" s="1"/>
  <c r="Y124" i="5"/>
  <c r="Z124" i="5" s="1"/>
  <c r="W111" i="5"/>
  <c r="Y110" i="5"/>
  <c r="Z110" i="5" s="1"/>
  <c r="W131" i="5"/>
  <c r="W251" i="5"/>
  <c r="W191" i="5"/>
  <c r="W211" i="5"/>
  <c r="W231" i="5"/>
  <c r="W91" i="5"/>
  <c r="Y90" i="5"/>
  <c r="Z90" i="5" s="1"/>
  <c r="AB58" i="4"/>
  <c r="AB59" i="4" s="1"/>
  <c r="AB61" i="4" s="1"/>
  <c r="AG57" i="4"/>
  <c r="AG58" i="4" s="1"/>
  <c r="AG59" i="4" s="1"/>
  <c r="AG62" i="4" s="1"/>
  <c r="W62" i="4"/>
  <c r="W111" i="4"/>
  <c r="W151" i="4"/>
  <c r="W231" i="4"/>
  <c r="W251" i="4"/>
  <c r="W131" i="4"/>
  <c r="X114" i="4"/>
  <c r="X109" i="4"/>
  <c r="Y109" i="4" s="1"/>
  <c r="Z109" i="4" s="1"/>
  <c r="X113" i="4"/>
  <c r="X124" i="4"/>
  <c r="X119" i="4"/>
  <c r="X108" i="4"/>
  <c r="Y108" i="4" s="1"/>
  <c r="Z108" i="4" s="1"/>
  <c r="X118" i="4"/>
  <c r="X123" i="4"/>
  <c r="X112" i="4"/>
  <c r="X107" i="4"/>
  <c r="Y107" i="4" s="1"/>
  <c r="Z107" i="4" s="1"/>
  <c r="X111" i="4"/>
  <c r="X122" i="4"/>
  <c r="X117" i="4"/>
  <c r="X106" i="4"/>
  <c r="Y106" i="4" s="1"/>
  <c r="Z106" i="4" s="1"/>
  <c r="X116" i="4"/>
  <c r="X120" i="4"/>
  <c r="X115" i="4"/>
  <c r="X110" i="4"/>
  <c r="Y110" i="4" s="1"/>
  <c r="Z110" i="4" s="1"/>
  <c r="X105" i="4"/>
  <c r="Y105" i="4" s="1"/>
  <c r="Z105" i="4" s="1"/>
  <c r="X121" i="4"/>
  <c r="Y104" i="4"/>
  <c r="Z104" i="4" s="1"/>
  <c r="Y90" i="4"/>
  <c r="Z90" i="4" s="1"/>
  <c r="W91" i="4"/>
  <c r="W211" i="4"/>
  <c r="W171" i="4"/>
  <c r="W191" i="4"/>
  <c r="W252" i="3"/>
  <c r="W232" i="3"/>
  <c r="W212" i="3"/>
  <c r="W192" i="3"/>
  <c r="W172" i="3"/>
  <c r="W152" i="3"/>
  <c r="W132" i="3"/>
  <c r="W113" i="3"/>
  <c r="Y112" i="3"/>
  <c r="Z112" i="3" s="1"/>
  <c r="AL57" i="3"/>
  <c r="AQ57" i="3" s="1"/>
  <c r="AB62" i="3"/>
  <c r="AG58" i="3"/>
  <c r="AG59" i="3" s="1"/>
  <c r="AG61" i="3" s="1"/>
  <c r="W91" i="3"/>
  <c r="Y90" i="3"/>
  <c r="Z90" i="3" s="1"/>
  <c r="AL56" i="2"/>
  <c r="AG58" i="2"/>
  <c r="AG59" i="2" s="1"/>
  <c r="AG61" i="2" s="1"/>
  <c r="AB61" i="2"/>
  <c r="AL57" i="2"/>
  <c r="W251" i="2"/>
  <c r="W231" i="2"/>
  <c r="W211" i="2"/>
  <c r="W191" i="2"/>
  <c r="W171" i="2"/>
  <c r="W151" i="2"/>
  <c r="W131" i="2"/>
  <c r="W111" i="2"/>
  <c r="W92" i="2"/>
  <c r="AL58" i="5" l="1"/>
  <c r="AL59" i="5" s="1"/>
  <c r="AL61" i="5" s="1"/>
  <c r="AQ57" i="5"/>
  <c r="AL56" i="4"/>
  <c r="AG61" i="5"/>
  <c r="AQ56" i="5"/>
  <c r="W172" i="5"/>
  <c r="W192" i="5"/>
  <c r="W212" i="5"/>
  <c r="Y91" i="5"/>
  <c r="Z91" i="5" s="1"/>
  <c r="W92" i="5"/>
  <c r="X163" i="5"/>
  <c r="X161" i="5"/>
  <c r="X159" i="5"/>
  <c r="X157" i="5"/>
  <c r="X155" i="5"/>
  <c r="X153" i="5"/>
  <c r="X151" i="5"/>
  <c r="Y151" i="5" s="1"/>
  <c r="Z151" i="5" s="1"/>
  <c r="X149" i="5"/>
  <c r="Y149" i="5" s="1"/>
  <c r="Z149" i="5" s="1"/>
  <c r="X147" i="5"/>
  <c r="Y147" i="5" s="1"/>
  <c r="Z147" i="5" s="1"/>
  <c r="X145" i="5"/>
  <c r="Y145" i="5" s="1"/>
  <c r="Z145" i="5" s="1"/>
  <c r="X158" i="5"/>
  <c r="X150" i="5"/>
  <c r="Y150" i="5" s="1"/>
  <c r="Z150" i="5" s="1"/>
  <c r="X160" i="5"/>
  <c r="X164" i="5"/>
  <c r="X156" i="5"/>
  <c r="X148" i="5"/>
  <c r="Y148" i="5" s="1"/>
  <c r="Z148" i="5" s="1"/>
  <c r="X162" i="5"/>
  <c r="X154" i="5"/>
  <c r="X146" i="5"/>
  <c r="Y146" i="5" s="1"/>
  <c r="Z146" i="5" s="1"/>
  <c r="X152" i="5"/>
  <c r="Y144" i="5"/>
  <c r="Z144" i="5" s="1"/>
  <c r="W252" i="5"/>
  <c r="W232" i="5"/>
  <c r="Y131" i="5"/>
  <c r="Z131" i="5" s="1"/>
  <c r="W132" i="5"/>
  <c r="W152" i="5"/>
  <c r="Y111" i="5"/>
  <c r="Z111" i="5" s="1"/>
  <c r="W112" i="5"/>
  <c r="AG61" i="4"/>
  <c r="AB62" i="4"/>
  <c r="AL57" i="4"/>
  <c r="W192" i="4"/>
  <c r="X141" i="4"/>
  <c r="X130" i="4"/>
  <c r="Y130" i="4" s="1"/>
  <c r="Z130" i="4" s="1"/>
  <c r="X125" i="4"/>
  <c r="Y125" i="4" s="1"/>
  <c r="Z125" i="4" s="1"/>
  <c r="X134" i="4"/>
  <c r="X140" i="4"/>
  <c r="X135" i="4"/>
  <c r="X129" i="4"/>
  <c r="Y129" i="4" s="1"/>
  <c r="Z129" i="4" s="1"/>
  <c r="X144" i="4"/>
  <c r="X139" i="4"/>
  <c r="X128" i="4"/>
  <c r="Y128" i="4" s="1"/>
  <c r="Z128" i="4" s="1"/>
  <c r="X143" i="4"/>
  <c r="X132" i="4"/>
  <c r="X142" i="4"/>
  <c r="X138" i="4"/>
  <c r="X133" i="4"/>
  <c r="X127" i="4"/>
  <c r="Y127" i="4" s="1"/>
  <c r="Z127" i="4" s="1"/>
  <c r="X137" i="4"/>
  <c r="X126" i="4"/>
  <c r="Y126" i="4" s="1"/>
  <c r="Z126" i="4" s="1"/>
  <c r="X136" i="4"/>
  <c r="X131" i="4"/>
  <c r="Y131" i="4" s="1"/>
  <c r="Z131" i="4" s="1"/>
  <c r="Y124" i="4"/>
  <c r="Z124" i="4" s="1"/>
  <c r="W232" i="4"/>
  <c r="W172" i="4"/>
  <c r="W252" i="4"/>
  <c r="W152" i="4"/>
  <c r="W212" i="4"/>
  <c r="W92" i="4"/>
  <c r="Y91" i="4"/>
  <c r="Z91" i="4" s="1"/>
  <c r="W132" i="4"/>
  <c r="Y111" i="4"/>
  <c r="Z111" i="4" s="1"/>
  <c r="W112" i="4"/>
  <c r="W253" i="3"/>
  <c r="W233" i="3"/>
  <c r="W213" i="3"/>
  <c r="W193" i="3"/>
  <c r="W173" i="3"/>
  <c r="W153" i="3"/>
  <c r="W133" i="3"/>
  <c r="W114" i="3"/>
  <c r="Y113" i="3"/>
  <c r="Z113" i="3" s="1"/>
  <c r="AL58" i="3"/>
  <c r="AL59" i="3" s="1"/>
  <c r="AL61" i="3" s="1"/>
  <c r="AQ56" i="3"/>
  <c r="AV57" i="3" s="1"/>
  <c r="AG62" i="3"/>
  <c r="AQ56" i="2"/>
  <c r="W92" i="3"/>
  <c r="Y91" i="3"/>
  <c r="Z91" i="3" s="1"/>
  <c r="AQ57" i="2"/>
  <c r="AL58" i="2"/>
  <c r="AL59" i="2" s="1"/>
  <c r="AL62" i="2" s="1"/>
  <c r="AG62" i="2"/>
  <c r="W252" i="2"/>
  <c r="W232" i="2"/>
  <c r="W212" i="2"/>
  <c r="W192" i="2"/>
  <c r="W172" i="2"/>
  <c r="W152" i="2"/>
  <c r="W132" i="2"/>
  <c r="W112" i="2"/>
  <c r="W93" i="2"/>
  <c r="AL58" i="4" l="1"/>
  <c r="AL59" i="4" s="1"/>
  <c r="AL62" i="4" s="1"/>
  <c r="AL62" i="5"/>
  <c r="AV56" i="5"/>
  <c r="AQ58" i="5"/>
  <c r="AQ59" i="5" s="1"/>
  <c r="AQ62" i="5" s="1"/>
  <c r="AV57" i="5"/>
  <c r="W233" i="5"/>
  <c r="W93" i="5"/>
  <c r="Y92" i="5"/>
  <c r="Z92" i="5" s="1"/>
  <c r="W253" i="5"/>
  <c r="X183" i="5"/>
  <c r="X181" i="5"/>
  <c r="X179" i="5"/>
  <c r="X177" i="5"/>
  <c r="X175" i="5"/>
  <c r="X173" i="5"/>
  <c r="X171" i="5"/>
  <c r="Y171" i="5" s="1"/>
  <c r="Z171" i="5" s="1"/>
  <c r="X169" i="5"/>
  <c r="Y169" i="5" s="1"/>
  <c r="Z169" i="5" s="1"/>
  <c r="X167" i="5"/>
  <c r="Y167" i="5" s="1"/>
  <c r="Z167" i="5" s="1"/>
  <c r="X165" i="5"/>
  <c r="Y165" i="5" s="1"/>
  <c r="Z165" i="5" s="1"/>
  <c r="X182" i="5"/>
  <c r="X174" i="5"/>
  <c r="X166" i="5"/>
  <c r="Y166" i="5" s="1"/>
  <c r="Z166" i="5" s="1"/>
  <c r="X176" i="5"/>
  <c r="X180" i="5"/>
  <c r="X172" i="5"/>
  <c r="Y172" i="5" s="1"/>
  <c r="Z172" i="5" s="1"/>
  <c r="X178" i="5"/>
  <c r="X170" i="5"/>
  <c r="Y170" i="5" s="1"/>
  <c r="Z170" i="5" s="1"/>
  <c r="X184" i="5"/>
  <c r="X168" i="5"/>
  <c r="Y168" i="5" s="1"/>
  <c r="Z168" i="5" s="1"/>
  <c r="Y164" i="5"/>
  <c r="Z164" i="5" s="1"/>
  <c r="W213" i="5"/>
  <c r="W153" i="5"/>
  <c r="Y152" i="5"/>
  <c r="Z152" i="5" s="1"/>
  <c r="W173" i="5"/>
  <c r="W193" i="5"/>
  <c r="W113" i="5"/>
  <c r="Y112" i="5"/>
  <c r="Z112" i="5" s="1"/>
  <c r="W133" i="5"/>
  <c r="Y132" i="5"/>
  <c r="Z132" i="5" s="1"/>
  <c r="AQ56" i="4"/>
  <c r="AQ57" i="4"/>
  <c r="W133" i="4"/>
  <c r="Y132" i="4"/>
  <c r="Z132" i="4" s="1"/>
  <c r="W253" i="4"/>
  <c r="W113" i="4"/>
  <c r="Y112" i="4"/>
  <c r="Z112" i="4" s="1"/>
  <c r="W173" i="4"/>
  <c r="Y92" i="4"/>
  <c r="Z92" i="4" s="1"/>
  <c r="W93" i="4"/>
  <c r="X162" i="4"/>
  <c r="X157" i="4"/>
  <c r="X146" i="4"/>
  <c r="Y146" i="4" s="1"/>
  <c r="Z146" i="4" s="1"/>
  <c r="X161" i="4"/>
  <c r="X150" i="4"/>
  <c r="Y150" i="4" s="1"/>
  <c r="Z150" i="4" s="1"/>
  <c r="X145" i="4"/>
  <c r="Y145" i="4" s="1"/>
  <c r="Z145" i="4" s="1"/>
  <c r="X156" i="4"/>
  <c r="X151" i="4"/>
  <c r="Y151" i="4" s="1"/>
  <c r="Z151" i="4" s="1"/>
  <c r="X160" i="4"/>
  <c r="X155" i="4"/>
  <c r="X164" i="4"/>
  <c r="X153" i="4"/>
  <c r="X154" i="4"/>
  <c r="X149" i="4"/>
  <c r="Y149" i="4" s="1"/>
  <c r="Z149" i="4" s="1"/>
  <c r="X159" i="4"/>
  <c r="X148" i="4"/>
  <c r="Y148" i="4" s="1"/>
  <c r="Z148" i="4" s="1"/>
  <c r="X158" i="4"/>
  <c r="X152" i="4"/>
  <c r="Y152" i="4" s="1"/>
  <c r="Z152" i="4" s="1"/>
  <c r="X147" i="4"/>
  <c r="Y147" i="4" s="1"/>
  <c r="Z147" i="4" s="1"/>
  <c r="X163" i="4"/>
  <c r="Y144" i="4"/>
  <c r="Z144" i="4" s="1"/>
  <c r="W193" i="4"/>
  <c r="W153" i="4"/>
  <c r="W213" i="4"/>
  <c r="W233" i="4"/>
  <c r="W254" i="3"/>
  <c r="W234" i="3"/>
  <c r="W214" i="3"/>
  <c r="W194" i="3"/>
  <c r="W174" i="3"/>
  <c r="W154" i="3"/>
  <c r="W134" i="3"/>
  <c r="W115" i="3"/>
  <c r="Y114" i="3"/>
  <c r="Z114" i="3" s="1"/>
  <c r="AL62" i="3"/>
  <c r="AQ58" i="3"/>
  <c r="AQ59" i="3" s="1"/>
  <c r="AQ61" i="3" s="1"/>
  <c r="AV56" i="3"/>
  <c r="AV58" i="3" s="1"/>
  <c r="AV59" i="3" s="1"/>
  <c r="AL61" i="2"/>
  <c r="AV56" i="2"/>
  <c r="AQ58" i="2"/>
  <c r="AQ59" i="2" s="1"/>
  <c r="AQ61" i="2" s="1"/>
  <c r="AV57" i="2"/>
  <c r="W93" i="3"/>
  <c r="Y92" i="3"/>
  <c r="Z92" i="3" s="1"/>
  <c r="W253" i="2"/>
  <c r="W233" i="2"/>
  <c r="W213" i="2"/>
  <c r="W193" i="2"/>
  <c r="W173" i="2"/>
  <c r="W153" i="2"/>
  <c r="W133" i="2"/>
  <c r="W113" i="2"/>
  <c r="W94" i="2"/>
  <c r="AL61" i="4" l="1"/>
  <c r="BA57" i="5"/>
  <c r="BA56" i="5"/>
  <c r="AV58" i="5"/>
  <c r="AV59" i="5" s="1"/>
  <c r="AV62" i="5" s="1"/>
  <c r="AQ61" i="5"/>
  <c r="X203" i="5"/>
  <c r="X201" i="5"/>
  <c r="X199" i="5"/>
  <c r="X197" i="5"/>
  <c r="X195" i="5"/>
  <c r="X193" i="5"/>
  <c r="Y193" i="5" s="1"/>
  <c r="Z193" i="5" s="1"/>
  <c r="X191" i="5"/>
  <c r="Y191" i="5" s="1"/>
  <c r="Z191" i="5" s="1"/>
  <c r="X189" i="5"/>
  <c r="Y189" i="5" s="1"/>
  <c r="Z189" i="5" s="1"/>
  <c r="X187" i="5"/>
  <c r="Y187" i="5" s="1"/>
  <c r="Z187" i="5" s="1"/>
  <c r="X185" i="5"/>
  <c r="Y185" i="5" s="1"/>
  <c r="Z185" i="5" s="1"/>
  <c r="X198" i="5"/>
  <c r="X190" i="5"/>
  <c r="Y190" i="5" s="1"/>
  <c r="Z190" i="5" s="1"/>
  <c r="X192" i="5"/>
  <c r="Y192" i="5" s="1"/>
  <c r="Z192" i="5" s="1"/>
  <c r="X204" i="5"/>
  <c r="X196" i="5"/>
  <c r="X188" i="5"/>
  <c r="Y188" i="5" s="1"/>
  <c r="Z188" i="5" s="1"/>
  <c r="X202" i="5"/>
  <c r="X194" i="5"/>
  <c r="X186" i="5"/>
  <c r="Y186" i="5" s="1"/>
  <c r="Z186" i="5" s="1"/>
  <c r="X200" i="5"/>
  <c r="Y184" i="5"/>
  <c r="Z184" i="5" s="1"/>
  <c r="W234" i="5"/>
  <c r="Y173" i="5"/>
  <c r="Z173" i="5" s="1"/>
  <c r="W174" i="5"/>
  <c r="W254" i="5"/>
  <c r="Y133" i="5"/>
  <c r="Z133" i="5" s="1"/>
  <c r="W134" i="5"/>
  <c r="Y153" i="5"/>
  <c r="Z153" i="5" s="1"/>
  <c r="W154" i="5"/>
  <c r="Y113" i="5"/>
  <c r="Z113" i="5" s="1"/>
  <c r="W114" i="5"/>
  <c r="W214" i="5"/>
  <c r="W94" i="5"/>
  <c r="Y93" i="5"/>
  <c r="Z93" i="5" s="1"/>
  <c r="W194" i="5"/>
  <c r="AV57" i="4"/>
  <c r="AQ58" i="4"/>
  <c r="AQ59" i="4" s="1"/>
  <c r="AQ62" i="4" s="1"/>
  <c r="AV56" i="4"/>
  <c r="W234" i="4"/>
  <c r="W174" i="4"/>
  <c r="X178" i="4"/>
  <c r="X173" i="4"/>
  <c r="Y173" i="4" s="1"/>
  <c r="Z173" i="4" s="1"/>
  <c r="X177" i="4"/>
  <c r="X183" i="4"/>
  <c r="X172" i="4"/>
  <c r="Y172" i="4" s="1"/>
  <c r="Z172" i="4" s="1"/>
  <c r="X167" i="4"/>
  <c r="Y167" i="4" s="1"/>
  <c r="Z167" i="4" s="1"/>
  <c r="X182" i="4"/>
  <c r="X166" i="4"/>
  <c r="Y166" i="4" s="1"/>
  <c r="Z166" i="4" s="1"/>
  <c r="X176" i="4"/>
  <c r="X171" i="4"/>
  <c r="Y171" i="4" s="1"/>
  <c r="Z171" i="4" s="1"/>
  <c r="X180" i="4"/>
  <c r="X175" i="4"/>
  <c r="X174" i="4"/>
  <c r="X181" i="4"/>
  <c r="X170" i="4"/>
  <c r="Y170" i="4" s="1"/>
  <c r="Z170" i="4" s="1"/>
  <c r="X165" i="4"/>
  <c r="Y165" i="4" s="1"/>
  <c r="Z165" i="4" s="1"/>
  <c r="X169" i="4"/>
  <c r="Y169" i="4" s="1"/>
  <c r="Z169" i="4" s="1"/>
  <c r="X184" i="4"/>
  <c r="X168" i="4"/>
  <c r="Y168" i="4" s="1"/>
  <c r="Z168" i="4" s="1"/>
  <c r="X179" i="4"/>
  <c r="Y164" i="4"/>
  <c r="Z164" i="4" s="1"/>
  <c r="Y113" i="4"/>
  <c r="Z113" i="4" s="1"/>
  <c r="W114" i="4"/>
  <c r="W194" i="4"/>
  <c r="W214" i="4"/>
  <c r="W254" i="4"/>
  <c r="Y153" i="4"/>
  <c r="Z153" i="4" s="1"/>
  <c r="W154" i="4"/>
  <c r="W94" i="4"/>
  <c r="Y93" i="4"/>
  <c r="Z93" i="4" s="1"/>
  <c r="Y133" i="4"/>
  <c r="Z133" i="4" s="1"/>
  <c r="W134" i="4"/>
  <c r="W255" i="3"/>
  <c r="W235" i="3"/>
  <c r="W215" i="3"/>
  <c r="W195" i="3"/>
  <c r="W175" i="3"/>
  <c r="W155" i="3"/>
  <c r="W135" i="3"/>
  <c r="W116" i="3"/>
  <c r="Y115" i="3"/>
  <c r="Z115" i="3" s="1"/>
  <c r="BA56" i="3"/>
  <c r="AQ62" i="3"/>
  <c r="BA57" i="3"/>
  <c r="AV58" i="2"/>
  <c r="AV59" i="2" s="1"/>
  <c r="AV62" i="2" s="1"/>
  <c r="AQ62" i="2"/>
  <c r="BA56" i="2"/>
  <c r="BA57" i="2"/>
  <c r="W94" i="3"/>
  <c r="Y93" i="3"/>
  <c r="Z93" i="3" s="1"/>
  <c r="W254" i="2"/>
  <c r="W234" i="2"/>
  <c r="W214" i="2"/>
  <c r="W194" i="2"/>
  <c r="W174" i="2"/>
  <c r="W154" i="2"/>
  <c r="W134" i="2"/>
  <c r="W114" i="2"/>
  <c r="W95" i="2"/>
  <c r="AV61" i="3"/>
  <c r="AV62" i="3"/>
  <c r="AV61" i="5" l="1"/>
  <c r="BA58" i="5"/>
  <c r="BA59" i="5" s="1"/>
  <c r="BA62" i="5" s="1"/>
  <c r="BF57" i="5"/>
  <c r="BF56" i="5"/>
  <c r="W115" i="5"/>
  <c r="Y114" i="5"/>
  <c r="Z114" i="5" s="1"/>
  <c r="X223" i="5"/>
  <c r="X221" i="5"/>
  <c r="X219" i="5"/>
  <c r="X217" i="5"/>
  <c r="X215" i="5"/>
  <c r="X213" i="5"/>
  <c r="Y213" i="5" s="1"/>
  <c r="Z213" i="5" s="1"/>
  <c r="X211" i="5"/>
  <c r="Y211" i="5" s="1"/>
  <c r="Z211" i="5" s="1"/>
  <c r="X209" i="5"/>
  <c r="Y209" i="5" s="1"/>
  <c r="Z209" i="5" s="1"/>
  <c r="X207" i="5"/>
  <c r="Y207" i="5" s="1"/>
  <c r="Z207" i="5" s="1"/>
  <c r="X205" i="5"/>
  <c r="Y205" i="5" s="1"/>
  <c r="Z205" i="5" s="1"/>
  <c r="X216" i="5"/>
  <c r="X222" i="5"/>
  <c r="X214" i="5"/>
  <c r="Y214" i="5" s="1"/>
  <c r="Z214" i="5" s="1"/>
  <c r="X206" i="5"/>
  <c r="Y206" i="5" s="1"/>
  <c r="Z206" i="5" s="1"/>
  <c r="X208" i="5"/>
  <c r="Y208" i="5" s="1"/>
  <c r="Z208" i="5" s="1"/>
  <c r="X220" i="5"/>
  <c r="X212" i="5"/>
  <c r="Y212" i="5" s="1"/>
  <c r="Z212" i="5" s="1"/>
  <c r="X218" i="5"/>
  <c r="X210" i="5"/>
  <c r="Y210" i="5" s="1"/>
  <c r="Z210" i="5" s="1"/>
  <c r="X224" i="5"/>
  <c r="Y204" i="5"/>
  <c r="Z204" i="5" s="1"/>
  <c r="W235" i="5"/>
  <c r="W135" i="5"/>
  <c r="Y134" i="5"/>
  <c r="Z134" i="5" s="1"/>
  <c r="W155" i="5"/>
  <c r="Y154" i="5"/>
  <c r="Z154" i="5" s="1"/>
  <c r="W95" i="5"/>
  <c r="Y94" i="5"/>
  <c r="Z94" i="5" s="1"/>
  <c r="W215" i="5"/>
  <c r="W255" i="5"/>
  <c r="W195" i="5"/>
  <c r="Y194" i="5"/>
  <c r="Z194" i="5" s="1"/>
  <c r="W175" i="5"/>
  <c r="Y174" i="5"/>
  <c r="Z174" i="5" s="1"/>
  <c r="AV58" i="4"/>
  <c r="AV59" i="4" s="1"/>
  <c r="AV61" i="4" s="1"/>
  <c r="BA57" i="4"/>
  <c r="BA56" i="4"/>
  <c r="AQ61" i="4"/>
  <c r="W135" i="4"/>
  <c r="Y134" i="4"/>
  <c r="Z134" i="4" s="1"/>
  <c r="W215" i="4"/>
  <c r="X194" i="4"/>
  <c r="Y194" i="4" s="1"/>
  <c r="Z194" i="4" s="1"/>
  <c r="X189" i="4"/>
  <c r="Y189" i="4" s="1"/>
  <c r="Z189" i="4" s="1"/>
  <c r="X193" i="4"/>
  <c r="Y193" i="4" s="1"/>
  <c r="Z193" i="4" s="1"/>
  <c r="X204" i="4"/>
  <c r="X199" i="4"/>
  <c r="X188" i="4"/>
  <c r="Y188" i="4" s="1"/>
  <c r="Z188" i="4" s="1"/>
  <c r="X198" i="4"/>
  <c r="X203" i="4"/>
  <c r="X192" i="4"/>
  <c r="Y192" i="4" s="1"/>
  <c r="Z192" i="4" s="1"/>
  <c r="X187" i="4"/>
  <c r="Y187" i="4" s="1"/>
  <c r="Z187" i="4" s="1"/>
  <c r="X191" i="4"/>
  <c r="Y191" i="4" s="1"/>
  <c r="Z191" i="4" s="1"/>
  <c r="X185" i="4"/>
  <c r="Y185" i="4" s="1"/>
  <c r="Z185" i="4" s="1"/>
  <c r="X202" i="4"/>
  <c r="X197" i="4"/>
  <c r="X186" i="4"/>
  <c r="Y186" i="4" s="1"/>
  <c r="Z186" i="4" s="1"/>
  <c r="X196" i="4"/>
  <c r="X201" i="4"/>
  <c r="X190" i="4"/>
  <c r="Y190" i="4" s="1"/>
  <c r="Z190" i="4" s="1"/>
  <c r="X200" i="4"/>
  <c r="X195" i="4"/>
  <c r="Y184" i="4"/>
  <c r="Z184" i="4" s="1"/>
  <c r="W195" i="4"/>
  <c r="Y94" i="4"/>
  <c r="Z94" i="4" s="1"/>
  <c r="W95" i="4"/>
  <c r="W175" i="4"/>
  <c r="Y174" i="4"/>
  <c r="Z174" i="4" s="1"/>
  <c r="W155" i="4"/>
  <c r="Y154" i="4"/>
  <c r="Z154" i="4" s="1"/>
  <c r="W115" i="4"/>
  <c r="Y114" i="4"/>
  <c r="Z114" i="4" s="1"/>
  <c r="W235" i="4"/>
  <c r="W255" i="4"/>
  <c r="W256" i="3"/>
  <c r="W236" i="3"/>
  <c r="W216" i="3"/>
  <c r="W196" i="3"/>
  <c r="W176" i="3"/>
  <c r="W156" i="3"/>
  <c r="W136" i="3"/>
  <c r="W117" i="3"/>
  <c r="Y116" i="3"/>
  <c r="Z116" i="3" s="1"/>
  <c r="BF56" i="3"/>
  <c r="BF57" i="3"/>
  <c r="BA58" i="3"/>
  <c r="BA59" i="3" s="1"/>
  <c r="BA62" i="3" s="1"/>
  <c r="BF56" i="2"/>
  <c r="AV61" i="2"/>
  <c r="BA58" i="2"/>
  <c r="BA59" i="2" s="1"/>
  <c r="BA61" i="2" s="1"/>
  <c r="BF57" i="2"/>
  <c r="W95" i="3"/>
  <c r="Y94" i="3"/>
  <c r="Z94" i="3" s="1"/>
  <c r="W255" i="2"/>
  <c r="W235" i="2"/>
  <c r="W215" i="2"/>
  <c r="W195" i="2"/>
  <c r="W175" i="2"/>
  <c r="W155" i="2"/>
  <c r="W135" i="2"/>
  <c r="W115" i="2"/>
  <c r="W96" i="2"/>
  <c r="BA61" i="5" l="1"/>
  <c r="BK57" i="5"/>
  <c r="BK56" i="5"/>
  <c r="BF58" i="5"/>
  <c r="BF59" i="5" s="1"/>
  <c r="BF62" i="5" s="1"/>
  <c r="Y215" i="5"/>
  <c r="Z215" i="5" s="1"/>
  <c r="W216" i="5"/>
  <c r="W236" i="5"/>
  <c r="Y175" i="5"/>
  <c r="Z175" i="5" s="1"/>
  <c r="W176" i="5"/>
  <c r="W96" i="5"/>
  <c r="Y95" i="5"/>
  <c r="Z95" i="5" s="1"/>
  <c r="X243" i="5"/>
  <c r="X241" i="5"/>
  <c r="X239" i="5"/>
  <c r="X237" i="5"/>
  <c r="X235" i="5"/>
  <c r="Y235" i="5" s="1"/>
  <c r="Z235" i="5" s="1"/>
  <c r="X233" i="5"/>
  <c r="Y233" i="5" s="1"/>
  <c r="Z233" i="5" s="1"/>
  <c r="X231" i="5"/>
  <c r="Y231" i="5" s="1"/>
  <c r="Z231" i="5" s="1"/>
  <c r="X229" i="5"/>
  <c r="Y229" i="5" s="1"/>
  <c r="Z229" i="5" s="1"/>
  <c r="X227" i="5"/>
  <c r="Y227" i="5" s="1"/>
  <c r="Z227" i="5" s="1"/>
  <c r="X225" i="5"/>
  <c r="Y225" i="5" s="1"/>
  <c r="Z225" i="5" s="1"/>
  <c r="X238" i="5"/>
  <c r="X230" i="5"/>
  <c r="Y230" i="5" s="1"/>
  <c r="Z230" i="5" s="1"/>
  <c r="X232" i="5"/>
  <c r="Y232" i="5" s="1"/>
  <c r="Z232" i="5" s="1"/>
  <c r="X244" i="5"/>
  <c r="X236" i="5"/>
  <c r="X228" i="5"/>
  <c r="Y228" i="5" s="1"/>
  <c r="Z228" i="5" s="1"/>
  <c r="X242" i="5"/>
  <c r="X234" i="5"/>
  <c r="Y234" i="5" s="1"/>
  <c r="Z234" i="5" s="1"/>
  <c r="X226" i="5"/>
  <c r="Y226" i="5" s="1"/>
  <c r="Z226" i="5" s="1"/>
  <c r="X240" i="5"/>
  <c r="Y224" i="5"/>
  <c r="Z224" i="5" s="1"/>
  <c r="Y195" i="5"/>
  <c r="Z195" i="5" s="1"/>
  <c r="W196" i="5"/>
  <c r="Y155" i="5"/>
  <c r="Z155" i="5" s="1"/>
  <c r="W156" i="5"/>
  <c r="W256" i="5"/>
  <c r="Y135" i="5"/>
  <c r="Z135" i="5" s="1"/>
  <c r="W136" i="5"/>
  <c r="Y115" i="5"/>
  <c r="Z115" i="5" s="1"/>
  <c r="W116" i="5"/>
  <c r="BF57" i="4"/>
  <c r="AV62" i="4"/>
  <c r="BA58" i="4"/>
  <c r="BA59" i="4" s="1"/>
  <c r="BA61" i="4" s="1"/>
  <c r="BF56" i="4"/>
  <c r="Y155" i="4"/>
  <c r="Z155" i="4" s="1"/>
  <c r="W156" i="4"/>
  <c r="X221" i="4"/>
  <c r="X210" i="4"/>
  <c r="Y210" i="4" s="1"/>
  <c r="Z210" i="4" s="1"/>
  <c r="X205" i="4"/>
  <c r="Y205" i="4" s="1"/>
  <c r="Z205" i="4" s="1"/>
  <c r="X214" i="4"/>
  <c r="Y214" i="4" s="1"/>
  <c r="Z214" i="4" s="1"/>
  <c r="X220" i="4"/>
  <c r="X215" i="4"/>
  <c r="Y215" i="4" s="1"/>
  <c r="Z215" i="4" s="1"/>
  <c r="X209" i="4"/>
  <c r="Y209" i="4" s="1"/>
  <c r="Z209" i="4" s="1"/>
  <c r="X224" i="4"/>
  <c r="X219" i="4"/>
  <c r="X208" i="4"/>
  <c r="Y208" i="4" s="1"/>
  <c r="Z208" i="4" s="1"/>
  <c r="X217" i="4"/>
  <c r="X206" i="4"/>
  <c r="Y206" i="4" s="1"/>
  <c r="Z206" i="4" s="1"/>
  <c r="X218" i="4"/>
  <c r="X213" i="4"/>
  <c r="Y213" i="4" s="1"/>
  <c r="Z213" i="4" s="1"/>
  <c r="X223" i="4"/>
  <c r="X212" i="4"/>
  <c r="Y212" i="4" s="1"/>
  <c r="Z212" i="4" s="1"/>
  <c r="X207" i="4"/>
  <c r="Y207" i="4" s="1"/>
  <c r="Z207" i="4" s="1"/>
  <c r="X222" i="4"/>
  <c r="X211" i="4"/>
  <c r="Y211" i="4" s="1"/>
  <c r="Z211" i="4" s="1"/>
  <c r="X216" i="4"/>
  <c r="Y204" i="4"/>
  <c r="Z204" i="4" s="1"/>
  <c r="Y95" i="4"/>
  <c r="Z95" i="4" s="1"/>
  <c r="W96" i="4"/>
  <c r="W236" i="4"/>
  <c r="W216" i="4"/>
  <c r="Y175" i="4"/>
  <c r="Z175" i="4" s="1"/>
  <c r="W176" i="4"/>
  <c r="Y115" i="4"/>
  <c r="Z115" i="4" s="1"/>
  <c r="W116" i="4"/>
  <c r="Y195" i="4"/>
  <c r="Z195" i="4" s="1"/>
  <c r="W196" i="4"/>
  <c r="W256" i="4"/>
  <c r="Y135" i="4"/>
  <c r="Z135" i="4" s="1"/>
  <c r="W136" i="4"/>
  <c r="W257" i="3"/>
  <c r="W237" i="3"/>
  <c r="W217" i="3"/>
  <c r="W197" i="3"/>
  <c r="W177" i="3"/>
  <c r="W157" i="3"/>
  <c r="BA61" i="3"/>
  <c r="W137" i="3"/>
  <c r="BF58" i="3"/>
  <c r="BF59" i="3" s="1"/>
  <c r="BF62" i="3" s="1"/>
  <c r="W118" i="3"/>
  <c r="Y117" i="3"/>
  <c r="Z117" i="3" s="1"/>
  <c r="BK57" i="3"/>
  <c r="BK56" i="3"/>
  <c r="BA62" i="2"/>
  <c r="BF58" i="2"/>
  <c r="BF59" i="2" s="1"/>
  <c r="BF62" i="2" s="1"/>
  <c r="BK57" i="2"/>
  <c r="BK56" i="2"/>
  <c r="W96" i="3"/>
  <c r="Y95" i="3"/>
  <c r="Z95" i="3" s="1"/>
  <c r="W256" i="2"/>
  <c r="W236" i="2"/>
  <c r="W216" i="2"/>
  <c r="W196" i="2"/>
  <c r="W176" i="2"/>
  <c r="W156" i="2"/>
  <c r="W136" i="2"/>
  <c r="W116" i="2"/>
  <c r="W97" i="2"/>
  <c r="BF61" i="5" l="1"/>
  <c r="BP56" i="5"/>
  <c r="BK58" i="5"/>
  <c r="BK59" i="5" s="1"/>
  <c r="BK61" i="5" s="1"/>
  <c r="BP57" i="5"/>
  <c r="BK57" i="4"/>
  <c r="BF58" i="4"/>
  <c r="BF59" i="4" s="1"/>
  <c r="BF61" i="4" s="1"/>
  <c r="BA62" i="4"/>
  <c r="X245" i="5"/>
  <c r="Y244" i="5"/>
  <c r="Z244" i="5" s="1"/>
  <c r="W177" i="5"/>
  <c r="Y176" i="5"/>
  <c r="Z176" i="5" s="1"/>
  <c r="W197" i="5"/>
  <c r="Y196" i="5"/>
  <c r="Z196" i="5" s="1"/>
  <c r="W97" i="5"/>
  <c r="Y96" i="5"/>
  <c r="Z96" i="5" s="1"/>
  <c r="W137" i="5"/>
  <c r="Y136" i="5"/>
  <c r="Z136" i="5" s="1"/>
  <c r="W237" i="5"/>
  <c r="Y236" i="5"/>
  <c r="Z236" i="5" s="1"/>
  <c r="W257" i="5"/>
  <c r="W217" i="5"/>
  <c r="Y216" i="5"/>
  <c r="Z216" i="5" s="1"/>
  <c r="W117" i="5"/>
  <c r="Y116" i="5"/>
  <c r="Z116" i="5" s="1"/>
  <c r="W157" i="5"/>
  <c r="Y156" i="5"/>
  <c r="Z156" i="5" s="1"/>
  <c r="BK56" i="4"/>
  <c r="W217" i="4"/>
  <c r="Y216" i="4"/>
  <c r="Z216" i="4" s="1"/>
  <c r="W177" i="4"/>
  <c r="Y176" i="4"/>
  <c r="Z176" i="4" s="1"/>
  <c r="W257" i="4"/>
  <c r="W197" i="4"/>
  <c r="Y196" i="4"/>
  <c r="Z196" i="4" s="1"/>
  <c r="W237" i="4"/>
  <c r="X242" i="4"/>
  <c r="X237" i="4"/>
  <c r="X226" i="4"/>
  <c r="Y226" i="4" s="1"/>
  <c r="Z226" i="4" s="1"/>
  <c r="X241" i="4"/>
  <c r="X225" i="4"/>
  <c r="Y225" i="4" s="1"/>
  <c r="Z225" i="4" s="1"/>
  <c r="X236" i="4"/>
  <c r="Y236" i="4" s="1"/>
  <c r="Z236" i="4" s="1"/>
  <c r="X231" i="4"/>
  <c r="Y231" i="4" s="1"/>
  <c r="Z231" i="4" s="1"/>
  <c r="X230" i="4"/>
  <c r="Y230" i="4" s="1"/>
  <c r="Z230" i="4" s="1"/>
  <c r="X240" i="4"/>
  <c r="X235" i="4"/>
  <c r="Y235" i="4" s="1"/>
  <c r="Z235" i="4" s="1"/>
  <c r="X244" i="4"/>
  <c r="X239" i="4"/>
  <c r="X228" i="4"/>
  <c r="Y228" i="4" s="1"/>
  <c r="Z228" i="4" s="1"/>
  <c r="X238" i="4"/>
  <c r="X234" i="4"/>
  <c r="Y234" i="4" s="1"/>
  <c r="Z234" i="4" s="1"/>
  <c r="X229" i="4"/>
  <c r="Y229" i="4" s="1"/>
  <c r="Z229" i="4" s="1"/>
  <c r="X233" i="4"/>
  <c r="Y233" i="4" s="1"/>
  <c r="Z233" i="4" s="1"/>
  <c r="X243" i="4"/>
  <c r="X232" i="4"/>
  <c r="Y232" i="4" s="1"/>
  <c r="Z232" i="4" s="1"/>
  <c r="X227" i="4"/>
  <c r="Y227" i="4" s="1"/>
  <c r="Z227" i="4" s="1"/>
  <c r="Y224" i="4"/>
  <c r="Z224" i="4" s="1"/>
  <c r="W157" i="4"/>
  <c r="Y156" i="4"/>
  <c r="Z156" i="4" s="1"/>
  <c r="W137" i="4"/>
  <c r="Y136" i="4"/>
  <c r="Z136" i="4" s="1"/>
  <c r="W117" i="4"/>
  <c r="Y116" i="4"/>
  <c r="Z116" i="4" s="1"/>
  <c r="W97" i="4"/>
  <c r="Y96" i="4"/>
  <c r="Z96" i="4" s="1"/>
  <c r="W258" i="3"/>
  <c r="W238" i="3"/>
  <c r="W218" i="3"/>
  <c r="W198" i="3"/>
  <c r="W178" i="3"/>
  <c r="W158" i="3"/>
  <c r="BK58" i="3"/>
  <c r="BK59" i="3" s="1"/>
  <c r="BK61" i="3" s="1"/>
  <c r="W138" i="3"/>
  <c r="BF61" i="3"/>
  <c r="W119" i="3"/>
  <c r="Y118" i="3"/>
  <c r="Z118" i="3" s="1"/>
  <c r="BP56" i="3"/>
  <c r="BP57" i="3"/>
  <c r="BP56" i="2"/>
  <c r="BF61" i="2"/>
  <c r="BK58" i="2"/>
  <c r="BK59" i="2" s="1"/>
  <c r="BK61" i="2" s="1"/>
  <c r="BP57" i="2"/>
  <c r="W97" i="3"/>
  <c r="Y96" i="3"/>
  <c r="Z96" i="3" s="1"/>
  <c r="W257" i="2"/>
  <c r="W237" i="2"/>
  <c r="W217" i="2"/>
  <c r="W197" i="2"/>
  <c r="W177" i="2"/>
  <c r="W157" i="2"/>
  <c r="W137" i="2"/>
  <c r="W117" i="2"/>
  <c r="W98" i="2"/>
  <c r="BK62" i="5" l="1"/>
  <c r="BU56" i="5"/>
  <c r="BP58" i="5"/>
  <c r="BP59" i="5" s="1"/>
  <c r="BP62" i="5" s="1"/>
  <c r="BU57" i="5"/>
  <c r="BP56" i="4"/>
  <c r="BF62" i="4"/>
  <c r="BK58" i="4"/>
  <c r="BK59" i="4" s="1"/>
  <c r="BK61" i="4" s="1"/>
  <c r="BP57" i="4"/>
  <c r="Y217" i="5"/>
  <c r="Z217" i="5" s="1"/>
  <c r="W218" i="5"/>
  <c r="Y97" i="5"/>
  <c r="Z97" i="5" s="1"/>
  <c r="W98" i="5"/>
  <c r="W258" i="5"/>
  <c r="Y197" i="5"/>
  <c r="Z197" i="5" s="1"/>
  <c r="W198" i="5"/>
  <c r="Y157" i="5"/>
  <c r="Z157" i="5" s="1"/>
  <c r="W158" i="5"/>
  <c r="Y237" i="5"/>
  <c r="Z237" i="5" s="1"/>
  <c r="W238" i="5"/>
  <c r="Y177" i="5"/>
  <c r="Z177" i="5" s="1"/>
  <c r="W178" i="5"/>
  <c r="Y117" i="5"/>
  <c r="Z117" i="5" s="1"/>
  <c r="W118" i="5"/>
  <c r="Y137" i="5"/>
  <c r="Z137" i="5" s="1"/>
  <c r="W138" i="5"/>
  <c r="X246" i="5"/>
  <c r="Y245" i="5"/>
  <c r="Z245" i="5" s="1"/>
  <c r="Y197" i="4"/>
  <c r="Z197" i="4" s="1"/>
  <c r="W198" i="4"/>
  <c r="Y97" i="4"/>
  <c r="Z97" i="4" s="1"/>
  <c r="W98" i="4"/>
  <c r="X245" i="4"/>
  <c r="Y244" i="4"/>
  <c r="Z244" i="4" s="1"/>
  <c r="W258" i="4"/>
  <c r="Y117" i="4"/>
  <c r="Z117" i="4" s="1"/>
  <c r="W118" i="4"/>
  <c r="Y157" i="4"/>
  <c r="Z157" i="4" s="1"/>
  <c r="W158" i="4"/>
  <c r="Y177" i="4"/>
  <c r="Z177" i="4" s="1"/>
  <c r="W178" i="4"/>
  <c r="Y137" i="4"/>
  <c r="Z137" i="4" s="1"/>
  <c r="W138" i="4"/>
  <c r="Y237" i="4"/>
  <c r="Z237" i="4" s="1"/>
  <c r="W238" i="4"/>
  <c r="Y217" i="4"/>
  <c r="Z217" i="4" s="1"/>
  <c r="W218" i="4"/>
  <c r="W259" i="3"/>
  <c r="W239" i="3"/>
  <c r="W219" i="3"/>
  <c r="W199" i="3"/>
  <c r="BK62" i="3"/>
  <c r="W179" i="3"/>
  <c r="W159" i="3"/>
  <c r="W139" i="3"/>
  <c r="W120" i="3"/>
  <c r="Y119" i="3"/>
  <c r="Z119" i="3" s="1"/>
  <c r="BU57" i="3"/>
  <c r="BU56" i="3"/>
  <c r="BP58" i="3"/>
  <c r="BP59" i="3" s="1"/>
  <c r="BP61" i="3" s="1"/>
  <c r="BU56" i="2"/>
  <c r="BK62" i="2"/>
  <c r="BU57" i="2"/>
  <c r="BP58" i="2"/>
  <c r="BP59" i="2" s="1"/>
  <c r="BP61" i="2" s="1"/>
  <c r="W98" i="3"/>
  <c r="Y97" i="3"/>
  <c r="Z97" i="3" s="1"/>
  <c r="W258" i="2"/>
  <c r="W238" i="2"/>
  <c r="W218" i="2"/>
  <c r="W198" i="2"/>
  <c r="W178" i="2"/>
  <c r="W158" i="2"/>
  <c r="W138" i="2"/>
  <c r="W118" i="2"/>
  <c r="W99" i="2"/>
  <c r="BP61" i="5" l="1"/>
  <c r="BZ56" i="5"/>
  <c r="BZ57" i="5"/>
  <c r="BU58" i="5"/>
  <c r="BU59" i="5" s="1"/>
  <c r="BU62" i="5" s="1"/>
  <c r="BU56" i="4"/>
  <c r="BP58" i="4"/>
  <c r="BP59" i="4" s="1"/>
  <c r="BP61" i="4" s="1"/>
  <c r="BK62" i="4"/>
  <c r="BU57" i="4"/>
  <c r="W119" i="5"/>
  <c r="Y118" i="5"/>
  <c r="Z118" i="5" s="1"/>
  <c r="W199" i="5"/>
  <c r="Y198" i="5"/>
  <c r="Z198" i="5" s="1"/>
  <c r="W179" i="5"/>
  <c r="Y178" i="5"/>
  <c r="Z178" i="5" s="1"/>
  <c r="W259" i="5"/>
  <c r="W239" i="5"/>
  <c r="Y238" i="5"/>
  <c r="Z238" i="5" s="1"/>
  <c r="W99" i="5"/>
  <c r="Y98" i="5"/>
  <c r="Z98" i="5" s="1"/>
  <c r="X247" i="5"/>
  <c r="Y246" i="5"/>
  <c r="Z246" i="5" s="1"/>
  <c r="W139" i="5"/>
  <c r="Y138" i="5"/>
  <c r="Z138" i="5" s="1"/>
  <c r="W159" i="5"/>
  <c r="Y158" i="5"/>
  <c r="Z158" i="5" s="1"/>
  <c r="W219" i="5"/>
  <c r="Y218" i="5"/>
  <c r="Z218" i="5" s="1"/>
  <c r="W179" i="4"/>
  <c r="Y178" i="4"/>
  <c r="Z178" i="4" s="1"/>
  <c r="X246" i="4"/>
  <c r="Y245" i="4"/>
  <c r="Z245" i="4" s="1"/>
  <c r="W219" i="4"/>
  <c r="Y218" i="4"/>
  <c r="Z218" i="4" s="1"/>
  <c r="W159" i="4"/>
  <c r="Y158" i="4"/>
  <c r="Z158" i="4" s="1"/>
  <c r="W99" i="4"/>
  <c r="Y98" i="4"/>
  <c r="Z98" i="4" s="1"/>
  <c r="W259" i="4"/>
  <c r="W239" i="4"/>
  <c r="Y238" i="4"/>
  <c r="Z238" i="4" s="1"/>
  <c r="W119" i="4"/>
  <c r="Y118" i="4"/>
  <c r="Z118" i="4" s="1"/>
  <c r="W199" i="4"/>
  <c r="Y198" i="4"/>
  <c r="Z198" i="4" s="1"/>
  <c r="W139" i="4"/>
  <c r="Y138" i="4"/>
  <c r="Z138" i="4" s="1"/>
  <c r="W260" i="3"/>
  <c r="W240" i="3"/>
  <c r="W220" i="3"/>
  <c r="W200" i="3"/>
  <c r="W180" i="3"/>
  <c r="W160" i="3"/>
  <c r="BU58" i="3"/>
  <c r="BU59" i="3" s="1"/>
  <c r="BU62" i="3" s="1"/>
  <c r="BP62" i="3"/>
  <c r="W140" i="3"/>
  <c r="BZ56" i="3"/>
  <c r="W121" i="3"/>
  <c r="Y120" i="3"/>
  <c r="Z120" i="3" s="1"/>
  <c r="BZ57" i="3"/>
  <c r="BU58" i="2"/>
  <c r="BU59" i="2" s="1"/>
  <c r="BU61" i="2" s="1"/>
  <c r="BZ56" i="2"/>
  <c r="BZ57" i="2"/>
  <c r="BP62" i="2"/>
  <c r="W99" i="3"/>
  <c r="Y98" i="3"/>
  <c r="Z98" i="3" s="1"/>
  <c r="W259" i="2"/>
  <c r="W260" i="2" s="1"/>
  <c r="W261" i="2" s="1"/>
  <c r="W262" i="2" s="1"/>
  <c r="W263" i="2" s="1"/>
  <c r="W239" i="2"/>
  <c r="W219" i="2"/>
  <c r="W199" i="2"/>
  <c r="W179" i="2"/>
  <c r="W159" i="2"/>
  <c r="W139" i="2"/>
  <c r="W119" i="2"/>
  <c r="W100" i="2"/>
  <c r="BU61" i="5" l="1"/>
  <c r="CE57" i="5"/>
  <c r="BZ58" i="5"/>
  <c r="BZ59" i="5" s="1"/>
  <c r="BZ61" i="5" s="1"/>
  <c r="CE56" i="5"/>
  <c r="BU58" i="4"/>
  <c r="BU59" i="4" s="1"/>
  <c r="BU61" i="4" s="1"/>
  <c r="BZ57" i="4"/>
  <c r="BP62" i="4"/>
  <c r="BZ56" i="4"/>
  <c r="X248" i="5"/>
  <c r="Y247" i="5"/>
  <c r="Z247" i="5" s="1"/>
  <c r="Y179" i="5"/>
  <c r="Z179" i="5" s="1"/>
  <c r="W180" i="5"/>
  <c r="Y139" i="5"/>
  <c r="Z139" i="5" s="1"/>
  <c r="W140" i="5"/>
  <c r="Y219" i="5"/>
  <c r="Z219" i="5" s="1"/>
  <c r="W220" i="5"/>
  <c r="Y99" i="5"/>
  <c r="Z99" i="5" s="1"/>
  <c r="W100" i="5"/>
  <c r="Y199" i="5"/>
  <c r="Z199" i="5" s="1"/>
  <c r="W200" i="5"/>
  <c r="W260" i="5"/>
  <c r="Y159" i="5"/>
  <c r="Z159" i="5" s="1"/>
  <c r="W160" i="5"/>
  <c r="Y239" i="5"/>
  <c r="Z239" i="5" s="1"/>
  <c r="W240" i="5"/>
  <c r="Y119" i="5"/>
  <c r="Z119" i="5" s="1"/>
  <c r="W120" i="5"/>
  <c r="Y239" i="4"/>
  <c r="Z239" i="4" s="1"/>
  <c r="W240" i="4"/>
  <c r="Y219" i="4"/>
  <c r="Z219" i="4" s="1"/>
  <c r="W220" i="4"/>
  <c r="Y159" i="4"/>
  <c r="Z159" i="4" s="1"/>
  <c r="W160" i="4"/>
  <c r="Y139" i="4"/>
  <c r="Z139" i="4" s="1"/>
  <c r="W140" i="4"/>
  <c r="W260" i="4"/>
  <c r="X247" i="4"/>
  <c r="Y246" i="4"/>
  <c r="Z246" i="4" s="1"/>
  <c r="Y119" i="4"/>
  <c r="Z119" i="4" s="1"/>
  <c r="W120" i="4"/>
  <c r="Y199" i="4"/>
  <c r="Z199" i="4" s="1"/>
  <c r="W200" i="4"/>
  <c r="Y99" i="4"/>
  <c r="Z99" i="4" s="1"/>
  <c r="W100" i="4"/>
  <c r="Y179" i="4"/>
  <c r="Z179" i="4" s="1"/>
  <c r="W180" i="4"/>
  <c r="W261" i="3"/>
  <c r="W241" i="3"/>
  <c r="W221" i="3"/>
  <c r="W201" i="3"/>
  <c r="BU61" i="3"/>
  <c r="W181" i="3"/>
  <c r="W161" i="3"/>
  <c r="BZ58" i="3"/>
  <c r="BZ59" i="3" s="1"/>
  <c r="BZ61" i="3" s="1"/>
  <c r="CE56" i="3"/>
  <c r="W141" i="3"/>
  <c r="CE57" i="3"/>
  <c r="W122" i="3"/>
  <c r="Y121" i="3"/>
  <c r="Z121" i="3" s="1"/>
  <c r="BU62" i="2"/>
  <c r="BZ58" i="2"/>
  <c r="BZ59" i="2" s="1"/>
  <c r="BZ61" i="2" s="1"/>
  <c r="CE57" i="2"/>
  <c r="CE56" i="2"/>
  <c r="W100" i="3"/>
  <c r="Y99" i="3"/>
  <c r="Z99" i="3" s="1"/>
  <c r="W240" i="2"/>
  <c r="W220" i="2"/>
  <c r="W200" i="2"/>
  <c r="W180" i="2"/>
  <c r="W160" i="2"/>
  <c r="W140" i="2"/>
  <c r="W120" i="2"/>
  <c r="W101" i="2"/>
  <c r="CJ56" i="5" l="1"/>
  <c r="BZ62" i="5"/>
  <c r="CE58" i="5"/>
  <c r="CE59" i="5" s="1"/>
  <c r="CE62" i="5" s="1"/>
  <c r="BZ58" i="4"/>
  <c r="BZ59" i="4" s="1"/>
  <c r="BZ62" i="4" s="1"/>
  <c r="CJ57" i="5"/>
  <c r="BU62" i="4"/>
  <c r="CE56" i="4"/>
  <c r="CE57" i="4"/>
  <c r="W161" i="5"/>
  <c r="Y160" i="5"/>
  <c r="Z160" i="5" s="1"/>
  <c r="W221" i="5"/>
  <c r="Y220" i="5"/>
  <c r="Z220" i="5" s="1"/>
  <c r="W261" i="5"/>
  <c r="W141" i="5"/>
  <c r="Y140" i="5"/>
  <c r="Z140" i="5" s="1"/>
  <c r="W121" i="5"/>
  <c r="Y120" i="5"/>
  <c r="Z120" i="5" s="1"/>
  <c r="W201" i="5"/>
  <c r="Y200" i="5"/>
  <c r="Z200" i="5" s="1"/>
  <c r="W181" i="5"/>
  <c r="Y180" i="5"/>
  <c r="Z180" i="5" s="1"/>
  <c r="W241" i="5"/>
  <c r="Y240" i="5"/>
  <c r="Z240" i="5" s="1"/>
  <c r="W101" i="5"/>
  <c r="Y100" i="5"/>
  <c r="Z100" i="5" s="1"/>
  <c r="X249" i="5"/>
  <c r="Y248" i="5"/>
  <c r="Z248" i="5" s="1"/>
  <c r="W141" i="4"/>
  <c r="Y140" i="4"/>
  <c r="Z140" i="4" s="1"/>
  <c r="W201" i="4"/>
  <c r="Y200" i="4"/>
  <c r="Z200" i="4" s="1"/>
  <c r="W181" i="4"/>
  <c r="Y180" i="4"/>
  <c r="Z180" i="4" s="1"/>
  <c r="W221" i="4"/>
  <c r="Y220" i="4"/>
  <c r="Z220" i="4" s="1"/>
  <c r="X248" i="4"/>
  <c r="Y247" i="4"/>
  <c r="Z247" i="4" s="1"/>
  <c r="W161" i="4"/>
  <c r="Y160" i="4"/>
  <c r="Z160" i="4" s="1"/>
  <c r="W101" i="4"/>
  <c r="Y100" i="4"/>
  <c r="Z100" i="4" s="1"/>
  <c r="W261" i="4"/>
  <c r="W241" i="4"/>
  <c r="Y240" i="4"/>
  <c r="Z240" i="4" s="1"/>
  <c r="W121" i="4"/>
  <c r="Y120" i="4"/>
  <c r="Z120" i="4" s="1"/>
  <c r="W262" i="3"/>
  <c r="W242" i="3"/>
  <c r="W222" i="3"/>
  <c r="BZ62" i="3"/>
  <c r="W202" i="3"/>
  <c r="W182" i="3"/>
  <c r="CJ57" i="3"/>
  <c r="W162" i="3"/>
  <c r="BZ62" i="2"/>
  <c r="W142" i="3"/>
  <c r="CJ56" i="3"/>
  <c r="CE58" i="3"/>
  <c r="CE59" i="3" s="1"/>
  <c r="CE61" i="3" s="1"/>
  <c r="W123" i="3"/>
  <c r="Y123" i="3" s="1"/>
  <c r="Z123" i="3" s="1"/>
  <c r="Y122" i="3"/>
  <c r="Z122" i="3" s="1"/>
  <c r="CJ57" i="2"/>
  <c r="CJ56" i="2"/>
  <c r="CE58" i="2"/>
  <c r="CE59" i="2" s="1"/>
  <c r="CE62" i="2" s="1"/>
  <c r="W101" i="3"/>
  <c r="Y100" i="3"/>
  <c r="Z100" i="3" s="1"/>
  <c r="W241" i="2"/>
  <c r="W221" i="2"/>
  <c r="W201" i="2"/>
  <c r="W181" i="2"/>
  <c r="W161" i="2"/>
  <c r="W141" i="2"/>
  <c r="W121" i="2"/>
  <c r="W102" i="2"/>
  <c r="W103" i="2" s="1"/>
  <c r="CJ58" i="5" l="1"/>
  <c r="CJ59" i="5" s="1"/>
  <c r="CJ62" i="5" s="1"/>
  <c r="CO56" i="5"/>
  <c r="CE61" i="5"/>
  <c r="CO57" i="5"/>
  <c r="BZ61" i="4"/>
  <c r="CJ57" i="4"/>
  <c r="CE58" i="4"/>
  <c r="CE59" i="4" s="1"/>
  <c r="CE61" i="4" s="1"/>
  <c r="CJ56" i="4"/>
  <c r="Y141" i="5"/>
  <c r="Z141" i="5" s="1"/>
  <c r="W142" i="5"/>
  <c r="Y241" i="5"/>
  <c r="Z241" i="5" s="1"/>
  <c r="W242" i="5"/>
  <c r="Y181" i="5"/>
  <c r="Z181" i="5" s="1"/>
  <c r="W182" i="5"/>
  <c r="W262" i="5"/>
  <c r="X250" i="5"/>
  <c r="Y249" i="5"/>
  <c r="Z249" i="5" s="1"/>
  <c r="Y201" i="5"/>
  <c r="Z201" i="5" s="1"/>
  <c r="W202" i="5"/>
  <c r="Y221" i="5"/>
  <c r="Z221" i="5" s="1"/>
  <c r="W222" i="5"/>
  <c r="Y101" i="5"/>
  <c r="Z101" i="5" s="1"/>
  <c r="W102" i="5"/>
  <c r="Y121" i="5"/>
  <c r="Z121" i="5" s="1"/>
  <c r="W122" i="5"/>
  <c r="Y161" i="5"/>
  <c r="Z161" i="5" s="1"/>
  <c r="W162" i="5"/>
  <c r="Y101" i="4"/>
  <c r="Z101" i="4" s="1"/>
  <c r="W102" i="4"/>
  <c r="Y181" i="4"/>
  <c r="Z181" i="4" s="1"/>
  <c r="W182" i="4"/>
  <c r="Y221" i="4"/>
  <c r="Z221" i="4" s="1"/>
  <c r="W222" i="4"/>
  <c r="W262" i="4"/>
  <c r="Y121" i="4"/>
  <c r="Z121" i="4" s="1"/>
  <c r="W122" i="4"/>
  <c r="Y161" i="4"/>
  <c r="Z161" i="4" s="1"/>
  <c r="W162" i="4"/>
  <c r="Y201" i="4"/>
  <c r="Z201" i="4" s="1"/>
  <c r="W202" i="4"/>
  <c r="Y241" i="4"/>
  <c r="Z241" i="4" s="1"/>
  <c r="W242" i="4"/>
  <c r="X249" i="4"/>
  <c r="Y248" i="4"/>
  <c r="Z248" i="4" s="1"/>
  <c r="Y141" i="4"/>
  <c r="Z141" i="4" s="1"/>
  <c r="W142" i="4"/>
  <c r="W263" i="3"/>
  <c r="W243" i="3"/>
  <c r="W223" i="3"/>
  <c r="W203" i="3"/>
  <c r="CO57" i="3"/>
  <c r="CE62" i="3"/>
  <c r="W183" i="3"/>
  <c r="W163" i="3"/>
  <c r="W143" i="3"/>
  <c r="CO56" i="3"/>
  <c r="CJ58" i="3"/>
  <c r="CJ59" i="3" s="1"/>
  <c r="CJ61" i="3" s="1"/>
  <c r="CE61" i="2"/>
  <c r="CO56" i="2"/>
  <c r="CO57" i="2"/>
  <c r="CJ58" i="2"/>
  <c r="CJ59" i="2" s="1"/>
  <c r="CJ62" i="2" s="1"/>
  <c r="W102" i="3"/>
  <c r="Y101" i="3"/>
  <c r="Z101" i="3" s="1"/>
  <c r="W242" i="2"/>
  <c r="W222" i="2"/>
  <c r="W202" i="2"/>
  <c r="W182" i="2"/>
  <c r="W162" i="2"/>
  <c r="W142" i="2"/>
  <c r="W122" i="2"/>
  <c r="CT57" i="5" l="1"/>
  <c r="CJ61" i="5"/>
  <c r="CT56" i="5"/>
  <c r="CO58" i="5"/>
  <c r="CO59" i="5" s="1"/>
  <c r="CO62" i="5" s="1"/>
  <c r="CJ58" i="4"/>
  <c r="CJ59" i="4" s="1"/>
  <c r="CJ61" i="4" s="1"/>
  <c r="CO57" i="4"/>
  <c r="CO56" i="4"/>
  <c r="CE62" i="4"/>
  <c r="W223" i="5"/>
  <c r="Y223" i="5" s="1"/>
  <c r="Z223" i="5" s="1"/>
  <c r="Y222" i="5"/>
  <c r="Z222" i="5" s="1"/>
  <c r="W183" i="5"/>
  <c r="Y183" i="5" s="1"/>
  <c r="Z183" i="5" s="1"/>
  <c r="Y182" i="5"/>
  <c r="Z182" i="5" s="1"/>
  <c r="W163" i="5"/>
  <c r="Y163" i="5" s="1"/>
  <c r="Z163" i="5" s="1"/>
  <c r="Y162" i="5"/>
  <c r="Z162" i="5" s="1"/>
  <c r="W203" i="5"/>
  <c r="Y203" i="5" s="1"/>
  <c r="Z203" i="5" s="1"/>
  <c r="Y202" i="5"/>
  <c r="Z202" i="5" s="1"/>
  <c r="W243" i="5"/>
  <c r="Y243" i="5" s="1"/>
  <c r="Z243" i="5" s="1"/>
  <c r="Y242" i="5"/>
  <c r="Z242" i="5" s="1"/>
  <c r="W103" i="5"/>
  <c r="Y103" i="5" s="1"/>
  <c r="Z103" i="5" s="1"/>
  <c r="Y102" i="5"/>
  <c r="Z102" i="5" s="1"/>
  <c r="W143" i="5"/>
  <c r="Y143" i="5" s="1"/>
  <c r="Z143" i="5" s="1"/>
  <c r="Y142" i="5"/>
  <c r="Z142" i="5" s="1"/>
  <c r="W263" i="5"/>
  <c r="W123" i="5"/>
  <c r="Y123" i="5" s="1"/>
  <c r="Z123" i="5" s="1"/>
  <c r="Y122" i="5"/>
  <c r="Z122" i="5" s="1"/>
  <c r="X251" i="5"/>
  <c r="Y250" i="5"/>
  <c r="Z250" i="5" s="1"/>
  <c r="W243" i="4"/>
  <c r="Y243" i="4" s="1"/>
  <c r="Z243" i="4" s="1"/>
  <c r="Y242" i="4"/>
  <c r="Z242" i="4" s="1"/>
  <c r="W263" i="4"/>
  <c r="W203" i="4"/>
  <c r="Y203" i="4" s="1"/>
  <c r="Z203" i="4" s="1"/>
  <c r="Y202" i="4"/>
  <c r="Z202" i="4" s="1"/>
  <c r="W223" i="4"/>
  <c r="Y223" i="4" s="1"/>
  <c r="Z223" i="4" s="1"/>
  <c r="Y222" i="4"/>
  <c r="Z222" i="4" s="1"/>
  <c r="W143" i="4"/>
  <c r="Y143" i="4" s="1"/>
  <c r="Z143" i="4" s="1"/>
  <c r="Y142" i="4"/>
  <c r="Z142" i="4" s="1"/>
  <c r="W163" i="4"/>
  <c r="Y163" i="4" s="1"/>
  <c r="Z163" i="4" s="1"/>
  <c r="Y162" i="4"/>
  <c r="Z162" i="4" s="1"/>
  <c r="W183" i="4"/>
  <c r="Y183" i="4" s="1"/>
  <c r="Z183" i="4" s="1"/>
  <c r="Y182" i="4"/>
  <c r="Z182" i="4" s="1"/>
  <c r="W123" i="4"/>
  <c r="Y123" i="4" s="1"/>
  <c r="Z123" i="4" s="1"/>
  <c r="Y122" i="4"/>
  <c r="Z122" i="4" s="1"/>
  <c r="W103" i="4"/>
  <c r="Y103" i="4" s="1"/>
  <c r="Z103" i="4" s="1"/>
  <c r="Y102" i="4"/>
  <c r="Z102" i="4" s="1"/>
  <c r="X250" i="4"/>
  <c r="Y249" i="4"/>
  <c r="Z249" i="4" s="1"/>
  <c r="CO58" i="3"/>
  <c r="CO59" i="3" s="1"/>
  <c r="CO62" i="3" s="1"/>
  <c r="CT57" i="3"/>
  <c r="CJ62" i="3"/>
  <c r="CT56" i="3"/>
  <c r="CO58" i="2"/>
  <c r="CO59" i="2" s="1"/>
  <c r="CO62" i="2" s="1"/>
  <c r="CJ61" i="2"/>
  <c r="CT57" i="2"/>
  <c r="CT56" i="2"/>
  <c r="W103" i="3"/>
  <c r="Y103" i="3" s="1"/>
  <c r="Z103" i="3" s="1"/>
  <c r="Y102" i="3"/>
  <c r="Z102" i="3" s="1"/>
  <c r="W243" i="2"/>
  <c r="W223" i="2"/>
  <c r="W203" i="2"/>
  <c r="W183" i="2"/>
  <c r="W163" i="2"/>
  <c r="W143" i="2"/>
  <c r="W123" i="2"/>
  <c r="CY57" i="5" l="1"/>
  <c r="CT58" i="5"/>
  <c r="CT59" i="5" s="1"/>
  <c r="CT62" i="5" s="1"/>
  <c r="CY56" i="5"/>
  <c r="CO61" i="5"/>
  <c r="CJ62" i="4"/>
  <c r="CT56" i="4"/>
  <c r="CO58" i="4"/>
  <c r="CO59" i="4" s="1"/>
  <c r="CO62" i="4" s="1"/>
  <c r="CT57" i="4"/>
  <c r="X252" i="5"/>
  <c r="Y251" i="5"/>
  <c r="Z251" i="5" s="1"/>
  <c r="X251" i="4"/>
  <c r="Y250" i="4"/>
  <c r="Z250" i="4" s="1"/>
  <c r="CT58" i="3"/>
  <c r="CT59" i="3" s="1"/>
  <c r="CT61" i="3" s="1"/>
  <c r="CO61" i="3"/>
  <c r="CY57" i="3"/>
  <c r="CY56" i="3"/>
  <c r="CO61" i="2"/>
  <c r="CY57" i="2"/>
  <c r="CY56" i="2"/>
  <c r="CT58" i="2"/>
  <c r="CT59" i="2" s="1"/>
  <c r="CT62" i="2" s="1"/>
  <c r="DD57" i="5" l="1"/>
  <c r="DD56" i="5"/>
  <c r="CY58" i="5"/>
  <c r="CY59" i="5" s="1"/>
  <c r="CY61" i="5" s="1"/>
  <c r="CT61" i="5"/>
  <c r="CY57" i="4"/>
  <c r="CY56" i="4"/>
  <c r="CO61" i="4"/>
  <c r="CT58" i="4"/>
  <c r="CT59" i="4" s="1"/>
  <c r="CT62" i="4" s="1"/>
  <c r="X253" i="5"/>
  <c r="Y252" i="5"/>
  <c r="Z252" i="5" s="1"/>
  <c r="X252" i="4"/>
  <c r="Y251" i="4"/>
  <c r="Z251" i="4" s="1"/>
  <c r="CT62" i="3"/>
  <c r="DD56" i="3"/>
  <c r="CY58" i="3"/>
  <c r="CY59" i="3" s="1"/>
  <c r="CY61" i="3" s="1"/>
  <c r="DD57" i="3"/>
  <c r="DD57" i="2"/>
  <c r="CT61" i="2"/>
  <c r="CY58" i="2"/>
  <c r="CY59" i="2" s="1"/>
  <c r="CY61" i="2" s="1"/>
  <c r="DD56" i="2"/>
  <c r="DI57" i="5" l="1"/>
  <c r="CY62" i="5"/>
  <c r="DI56" i="5"/>
  <c r="DD58" i="5"/>
  <c r="DD59" i="5" s="1"/>
  <c r="DD61" i="5" s="1"/>
  <c r="DD56" i="4"/>
  <c r="CT61" i="4"/>
  <c r="CY58" i="4"/>
  <c r="CY59" i="4" s="1"/>
  <c r="CY62" i="4" s="1"/>
  <c r="DD57" i="4"/>
  <c r="X254" i="5"/>
  <c r="Y253" i="5"/>
  <c r="Z253" i="5" s="1"/>
  <c r="X253" i="4"/>
  <c r="Y252" i="4"/>
  <c r="Z252" i="4" s="1"/>
  <c r="DI57" i="3"/>
  <c r="DI56" i="3"/>
  <c r="DD58" i="3"/>
  <c r="DD59" i="3" s="1"/>
  <c r="DD61" i="3" s="1"/>
  <c r="CY62" i="3"/>
  <c r="DI57" i="2"/>
  <c r="DD58" i="2"/>
  <c r="DD59" i="2" s="1"/>
  <c r="DD62" i="2" s="1"/>
  <c r="DI56" i="2"/>
  <c r="CY62" i="2"/>
  <c r="DN57" i="5" l="1"/>
  <c r="DI58" i="5"/>
  <c r="DI59" i="5" s="1"/>
  <c r="DI62" i="5" s="1"/>
  <c r="DN56" i="5"/>
  <c r="DD62" i="5"/>
  <c r="DD58" i="4"/>
  <c r="DD59" i="4" s="1"/>
  <c r="DD62" i="4" s="1"/>
  <c r="DI56" i="4"/>
  <c r="DI57" i="4"/>
  <c r="CY61" i="4"/>
  <c r="X255" i="5"/>
  <c r="Y254" i="5"/>
  <c r="Z254" i="5" s="1"/>
  <c r="X254" i="4"/>
  <c r="Y253" i="4"/>
  <c r="Z253" i="4" s="1"/>
  <c r="DD62" i="3"/>
  <c r="DN56" i="3"/>
  <c r="DI58" i="3"/>
  <c r="DI59" i="3" s="1"/>
  <c r="DI62" i="3" s="1"/>
  <c r="DN57" i="3"/>
  <c r="DN56" i="2"/>
  <c r="DN57" i="2"/>
  <c r="DI58" i="2"/>
  <c r="DI59" i="2" s="1"/>
  <c r="DI62" i="2" s="1"/>
  <c r="DD61" i="2"/>
  <c r="DI61" i="5" l="1"/>
  <c r="DS57" i="5"/>
  <c r="DN58" i="5"/>
  <c r="DN59" i="5" s="1"/>
  <c r="DN61" i="5" s="1"/>
  <c r="DS56" i="5"/>
  <c r="DD61" i="4"/>
  <c r="DN56" i="4"/>
  <c r="DI58" i="4"/>
  <c r="DI59" i="4" s="1"/>
  <c r="DI61" i="4" s="1"/>
  <c r="DN57" i="4"/>
  <c r="X256" i="5"/>
  <c r="Y255" i="5"/>
  <c r="Z255" i="5" s="1"/>
  <c r="X255" i="4"/>
  <c r="Y254" i="4"/>
  <c r="Z254" i="4" s="1"/>
  <c r="DN58" i="3"/>
  <c r="DN59" i="3" s="1"/>
  <c r="DN62" i="3" s="1"/>
  <c r="DS57" i="3"/>
  <c r="DS56" i="3"/>
  <c r="DI61" i="3"/>
  <c r="DS57" i="2"/>
  <c r="DS56" i="2"/>
  <c r="DN58" i="2"/>
  <c r="DN59" i="2" s="1"/>
  <c r="DN61" i="2" s="1"/>
  <c r="DI61" i="2"/>
  <c r="DS58" i="5" l="1"/>
  <c r="DS59" i="5" s="1"/>
  <c r="DS62" i="5" s="1"/>
  <c r="DX56" i="5"/>
  <c r="DN62" i="5"/>
  <c r="DX57" i="5"/>
  <c r="DN58" i="4"/>
  <c r="DN59" i="4" s="1"/>
  <c r="DN61" i="4" s="1"/>
  <c r="DI62" i="4"/>
  <c r="DS57" i="4"/>
  <c r="DS56" i="4"/>
  <c r="X257" i="5"/>
  <c r="Y256" i="5"/>
  <c r="Z256" i="5" s="1"/>
  <c r="X256" i="4"/>
  <c r="Y255" i="4"/>
  <c r="Z255" i="4" s="1"/>
  <c r="DN61" i="3"/>
  <c r="DS58" i="3"/>
  <c r="DS59" i="3" s="1"/>
  <c r="DS61" i="3" s="1"/>
  <c r="DX56" i="3"/>
  <c r="DX57" i="3"/>
  <c r="DX56" i="2"/>
  <c r="DX57" i="2"/>
  <c r="DS58" i="2"/>
  <c r="DS59" i="2" s="1"/>
  <c r="DS61" i="2" s="1"/>
  <c r="DN62" i="2"/>
  <c r="DS61" i="5" l="1"/>
  <c r="DX58" i="5"/>
  <c r="DX59" i="5" s="1"/>
  <c r="DX62" i="5" s="1"/>
  <c r="EC56" i="5"/>
  <c r="EC57" i="5"/>
  <c r="DN62" i="4"/>
  <c r="DX57" i="4"/>
  <c r="DX56" i="4"/>
  <c r="DS58" i="4"/>
  <c r="DS59" i="4" s="1"/>
  <c r="DS62" i="4" s="1"/>
  <c r="X258" i="5"/>
  <c r="Y257" i="5"/>
  <c r="Z257" i="5" s="1"/>
  <c r="EC56" i="2"/>
  <c r="X257" i="4"/>
  <c r="Y256" i="4"/>
  <c r="Z256" i="4" s="1"/>
  <c r="EC57" i="2"/>
  <c r="EC57" i="3"/>
  <c r="DS62" i="3"/>
  <c r="DX58" i="3"/>
  <c r="DX59" i="3" s="1"/>
  <c r="DX62" i="3" s="1"/>
  <c r="EC56" i="3"/>
  <c r="DS62" i="2"/>
  <c r="DX58" i="2"/>
  <c r="DX59" i="2" s="1"/>
  <c r="DX61" i="2" s="1"/>
  <c r="DX61" i="5" l="1"/>
  <c r="EH57" i="5"/>
  <c r="EH56" i="5"/>
  <c r="EC58" i="5"/>
  <c r="EC59" i="5" s="1"/>
  <c r="EC62" i="5" s="1"/>
  <c r="DX58" i="4"/>
  <c r="DX59" i="4" s="1"/>
  <c r="DX62" i="4" s="1"/>
  <c r="EC57" i="4"/>
  <c r="EC56" i="4"/>
  <c r="DS61" i="4"/>
  <c r="EH57" i="3"/>
  <c r="X259" i="5"/>
  <c r="Y258" i="5"/>
  <c r="Z258" i="5" s="1"/>
  <c r="EC58" i="2"/>
  <c r="EC59" i="2" s="1"/>
  <c r="EC61" i="2" s="1"/>
  <c r="X258" i="4"/>
  <c r="Y257" i="4"/>
  <c r="Z257" i="4" s="1"/>
  <c r="EH57" i="2"/>
  <c r="EH56" i="2"/>
  <c r="EC58" i="3"/>
  <c r="EC59" i="3" s="1"/>
  <c r="EC61" i="3" s="1"/>
  <c r="DX61" i="3"/>
  <c r="EH56" i="3"/>
  <c r="DX62" i="2"/>
  <c r="EC61" i="5" l="1"/>
  <c r="EM56" i="5"/>
  <c r="EM57" i="5"/>
  <c r="EH58" i="5"/>
  <c r="EH59" i="5" s="1"/>
  <c r="EH62" i="5" s="1"/>
  <c r="DX61" i="4"/>
  <c r="EH57" i="4"/>
  <c r="EH56" i="4"/>
  <c r="EC58" i="4"/>
  <c r="EC59" i="4" s="1"/>
  <c r="EC61" i="4" s="1"/>
  <c r="EM56" i="3"/>
  <c r="X260" i="5"/>
  <c r="Y259" i="5"/>
  <c r="Z259" i="5" s="1"/>
  <c r="EC62" i="2"/>
  <c r="EC62" i="3"/>
  <c r="X259" i="4"/>
  <c r="Y258" i="4"/>
  <c r="Z258" i="4" s="1"/>
  <c r="EM56" i="2"/>
  <c r="EM57" i="2"/>
  <c r="EH58" i="2"/>
  <c r="EH59" i="2" s="1"/>
  <c r="EH61" i="2" s="1"/>
  <c r="EH58" i="3"/>
  <c r="EH59" i="3" s="1"/>
  <c r="EH61" i="3" s="1"/>
  <c r="EM57" i="3"/>
  <c r="EM58" i="5" l="1"/>
  <c r="EM59" i="5" s="1"/>
  <c r="EM62" i="5" s="1"/>
  <c r="EH61" i="5"/>
  <c r="ER57" i="5"/>
  <c r="ER56" i="5"/>
  <c r="EM57" i="4"/>
  <c r="EC62" i="4"/>
  <c r="EH58" i="4"/>
  <c r="EH59" i="4" s="1"/>
  <c r="EH62" i="4" s="1"/>
  <c r="EM56" i="4"/>
  <c r="EM58" i="3"/>
  <c r="EM59" i="3" s="1"/>
  <c r="EM61" i="3" s="1"/>
  <c r="ER56" i="2"/>
  <c r="X261" i="5"/>
  <c r="Y260" i="5"/>
  <c r="Z260" i="5" s="1"/>
  <c r="ER57" i="2"/>
  <c r="X260" i="4"/>
  <c r="Y259" i="4"/>
  <c r="Z259" i="4" s="1"/>
  <c r="EH62" i="3"/>
  <c r="ER57" i="3"/>
  <c r="EM58" i="2"/>
  <c r="EM59" i="2" s="1"/>
  <c r="EM61" i="2" s="1"/>
  <c r="EH62" i="2"/>
  <c r="ER56" i="3"/>
  <c r="EW56" i="5" l="1"/>
  <c r="ER58" i="5"/>
  <c r="ER59" i="5" s="1"/>
  <c r="ER62" i="5" s="1"/>
  <c r="EW57" i="5"/>
  <c r="EM61" i="5"/>
  <c r="EM58" i="4"/>
  <c r="EM59" i="4" s="1"/>
  <c r="EM62" i="4" s="1"/>
  <c r="ER56" i="4"/>
  <c r="ER57" i="4"/>
  <c r="EH61" i="4"/>
  <c r="EM62" i="3"/>
  <c r="EW57" i="2"/>
  <c r="ER58" i="2"/>
  <c r="ER59" i="2" s="1"/>
  <c r="ER62" i="2" s="1"/>
  <c r="ER58" i="3"/>
  <c r="ER59" i="3" s="1"/>
  <c r="ER62" i="3" s="1"/>
  <c r="X262" i="5"/>
  <c r="Y261" i="5"/>
  <c r="Z261" i="5" s="1"/>
  <c r="EW56" i="2"/>
  <c r="EM62" i="2"/>
  <c r="EW57" i="3"/>
  <c r="X261" i="4"/>
  <c r="Y260" i="4"/>
  <c r="Z260" i="4" s="1"/>
  <c r="EW56" i="3"/>
  <c r="FB57" i="5" l="1"/>
  <c r="EW58" i="5"/>
  <c r="EW59" i="5" s="1"/>
  <c r="EW62" i="5" s="1"/>
  <c r="FB56" i="5"/>
  <c r="ER61" i="5"/>
  <c r="EM61" i="4"/>
  <c r="EW57" i="4"/>
  <c r="EW56" i="4"/>
  <c r="ER58" i="4"/>
  <c r="ER59" i="4" s="1"/>
  <c r="ER61" i="4" s="1"/>
  <c r="EW58" i="2"/>
  <c r="EW59" i="2" s="1"/>
  <c r="EW62" i="2" s="1"/>
  <c r="FB56" i="2"/>
  <c r="FB57" i="2"/>
  <c r="EW58" i="3"/>
  <c r="EW59" i="3" s="1"/>
  <c r="EW62" i="3" s="1"/>
  <c r="ER61" i="3"/>
  <c r="ER61" i="2"/>
  <c r="X263" i="5"/>
  <c r="Y263" i="5" s="1"/>
  <c r="Z263" i="5" s="1"/>
  <c r="Y262" i="5"/>
  <c r="Z262" i="5" s="1"/>
  <c r="FB56" i="3"/>
  <c r="FB57" i="3"/>
  <c r="X262" i="4"/>
  <c r="Y261" i="4"/>
  <c r="Z261" i="4" s="1"/>
  <c r="FG57" i="5" l="1"/>
  <c r="FB58" i="5"/>
  <c r="FB59" i="5" s="1"/>
  <c r="FB61" i="5" s="1"/>
  <c r="FG56" i="5"/>
  <c r="EW61" i="5"/>
  <c r="ER62" i="4"/>
  <c r="EW58" i="4"/>
  <c r="EW59" i="4" s="1"/>
  <c r="EW61" i="4" s="1"/>
  <c r="FB57" i="4"/>
  <c r="FB56" i="4"/>
  <c r="FG56" i="2"/>
  <c r="EW61" i="2"/>
  <c r="FG57" i="2"/>
  <c r="FB58" i="2"/>
  <c r="FB59" i="2" s="1"/>
  <c r="FB61" i="2" s="1"/>
  <c r="FG56" i="3"/>
  <c r="EW61" i="3"/>
  <c r="FG57" i="3"/>
  <c r="FB58" i="3"/>
  <c r="FB59" i="3" s="1"/>
  <c r="FB62" i="3" s="1"/>
  <c r="X263" i="4"/>
  <c r="Y263" i="4" s="1"/>
  <c r="Z263" i="4" s="1"/>
  <c r="Y262" i="4"/>
  <c r="Z262" i="4" s="1"/>
  <c r="FG58" i="5" l="1"/>
  <c r="FG59" i="5" s="1"/>
  <c r="FG61" i="5" s="1"/>
  <c r="FL56" i="5"/>
  <c r="FB62" i="5"/>
  <c r="FL57" i="5"/>
  <c r="FB58" i="4"/>
  <c r="FB59" i="4" s="1"/>
  <c r="FB61" i="4" s="1"/>
  <c r="FG57" i="4"/>
  <c r="FG56" i="4"/>
  <c r="EW62" i="4"/>
  <c r="FL57" i="2"/>
  <c r="FG58" i="2"/>
  <c r="FG59" i="2" s="1"/>
  <c r="FG61" i="2" s="1"/>
  <c r="FL56" i="2"/>
  <c r="FL57" i="3"/>
  <c r="FB62" i="2"/>
  <c r="FG58" i="3"/>
  <c r="FG59" i="3" s="1"/>
  <c r="FG61" i="3" s="1"/>
  <c r="FL56" i="3"/>
  <c r="FB61" i="3"/>
  <c r="FG62" i="5" l="1"/>
  <c r="FL58" i="5"/>
  <c r="FL59" i="5" s="1"/>
  <c r="FL61" i="5" s="1"/>
  <c r="FQ56" i="5"/>
  <c r="FQ57" i="5"/>
  <c r="FB62" i="4"/>
  <c r="FL56" i="4"/>
  <c r="FL57" i="4"/>
  <c r="FG58" i="4"/>
  <c r="FG59" i="4" s="1"/>
  <c r="FG61" i="4" s="1"/>
  <c r="FL58" i="3"/>
  <c r="FL59" i="3" s="1"/>
  <c r="FL62" i="3" s="1"/>
  <c r="FQ56" i="2"/>
  <c r="FG62" i="2"/>
  <c r="FL58" i="2"/>
  <c r="FL59" i="2" s="1"/>
  <c r="FL61" i="2" s="1"/>
  <c r="FG62" i="3"/>
  <c r="FQ57" i="2"/>
  <c r="FQ57" i="3"/>
  <c r="FQ56" i="3"/>
  <c r="FL62" i="5" l="1"/>
  <c r="FV57" i="5"/>
  <c r="FV56" i="5"/>
  <c r="FQ58" i="5"/>
  <c r="FQ59" i="5" s="1"/>
  <c r="FQ62" i="5" s="1"/>
  <c r="FQ56" i="4"/>
  <c r="FL58" i="4"/>
  <c r="FL59" i="4" s="1"/>
  <c r="FL61" i="4" s="1"/>
  <c r="FL61" i="3"/>
  <c r="FG62" i="4"/>
  <c r="FQ57" i="4"/>
  <c r="FV57" i="2"/>
  <c r="FQ58" i="2"/>
  <c r="FQ59" i="2" s="1"/>
  <c r="FQ61" i="2" s="1"/>
  <c r="FV56" i="2"/>
  <c r="FL62" i="2"/>
  <c r="FQ58" i="3"/>
  <c r="FQ59" i="3" s="1"/>
  <c r="FQ62" i="3" s="1"/>
  <c r="FV57" i="3"/>
  <c r="FV56" i="3"/>
  <c r="GA56" i="5" l="1"/>
  <c r="GA57" i="5"/>
  <c r="FQ61" i="5"/>
  <c r="FV58" i="5"/>
  <c r="FV59" i="5" s="1"/>
  <c r="FV61" i="5" s="1"/>
  <c r="FQ58" i="4"/>
  <c r="FQ59" i="4" s="1"/>
  <c r="FQ62" i="4" s="1"/>
  <c r="FL62" i="4"/>
  <c r="FV56" i="4"/>
  <c r="FV57" i="4"/>
  <c r="GA56" i="2"/>
  <c r="GA57" i="2"/>
  <c r="FV58" i="2"/>
  <c r="FV59" i="2" s="1"/>
  <c r="FV62" i="2" s="1"/>
  <c r="FQ62" i="2"/>
  <c r="FQ61" i="3"/>
  <c r="GA56" i="3"/>
  <c r="FV58" i="3"/>
  <c r="FV59" i="3" s="1"/>
  <c r="FV62" i="3" s="1"/>
  <c r="GA57" i="3"/>
  <c r="GF56" i="5" l="1"/>
  <c r="GA58" i="5"/>
  <c r="GA59" i="5" s="1"/>
  <c r="GA62" i="5" s="1"/>
  <c r="GF57" i="5"/>
  <c r="FV62" i="5"/>
  <c r="FQ61" i="4"/>
  <c r="GA56" i="4"/>
  <c r="GA57" i="4"/>
  <c r="FV58" i="4"/>
  <c r="FV59" i="4" s="1"/>
  <c r="FV62" i="4" s="1"/>
  <c r="GF57" i="2"/>
  <c r="GA58" i="2"/>
  <c r="GA59" i="2" s="1"/>
  <c r="GA62" i="2" s="1"/>
  <c r="GF56" i="2"/>
  <c r="FV61" i="2"/>
  <c r="GF57" i="3"/>
  <c r="GA58" i="3"/>
  <c r="GA59" i="3" s="1"/>
  <c r="GA61" i="3" s="1"/>
  <c r="GF56" i="3"/>
  <c r="FV61" i="3"/>
  <c r="GF58" i="5" l="1"/>
  <c r="GF59" i="5" s="1"/>
  <c r="GF61" i="5" s="1"/>
  <c r="GK56" i="5"/>
  <c r="GK57" i="5"/>
  <c r="GA61" i="5"/>
  <c r="GK56" i="2"/>
  <c r="FV61" i="4"/>
  <c r="GF57" i="4"/>
  <c r="GF56" i="4"/>
  <c r="GA58" i="4"/>
  <c r="GA59" i="4" s="1"/>
  <c r="GA62" i="4" s="1"/>
  <c r="GF58" i="2"/>
  <c r="GF59" i="2" s="1"/>
  <c r="GF61" i="2" s="1"/>
  <c r="GK57" i="2"/>
  <c r="GA61" i="2"/>
  <c r="GK57" i="3"/>
  <c r="GA62" i="3"/>
  <c r="GK56" i="3"/>
  <c r="GF58" i="3"/>
  <c r="GF59" i="3" s="1"/>
  <c r="GF61" i="3" s="1"/>
  <c r="GF62" i="5" l="1"/>
  <c r="GP56" i="5"/>
  <c r="GP57" i="5"/>
  <c r="GK58" i="5"/>
  <c r="GK59" i="5" s="1"/>
  <c r="GK62" i="5" s="1"/>
  <c r="GP57" i="2"/>
  <c r="GK57" i="4"/>
  <c r="GK56" i="4"/>
  <c r="GF58" i="4"/>
  <c r="GF59" i="4" s="1"/>
  <c r="GF61" i="4" s="1"/>
  <c r="GP56" i="2"/>
  <c r="GK58" i="2"/>
  <c r="GK59" i="2" s="1"/>
  <c r="GK62" i="2" s="1"/>
  <c r="GA61" i="4"/>
  <c r="GF62" i="2"/>
  <c r="GK58" i="3"/>
  <c r="GK59" i="3" s="1"/>
  <c r="GK61" i="3" s="1"/>
  <c r="GF62" i="3"/>
  <c r="GP57" i="3"/>
  <c r="GP56" i="3"/>
  <c r="GU57" i="5" l="1"/>
  <c r="GP58" i="5"/>
  <c r="GP59" i="5" s="1"/>
  <c r="GP62" i="5" s="1"/>
  <c r="GU56" i="5"/>
  <c r="GK61" i="5"/>
  <c r="GF62" i="4"/>
  <c r="GP58" i="2"/>
  <c r="GP59" i="2" s="1"/>
  <c r="GP61" i="2" s="1"/>
  <c r="GP56" i="4"/>
  <c r="GP57" i="4"/>
  <c r="GK58" i="4"/>
  <c r="GK59" i="4" s="1"/>
  <c r="GK62" i="4" s="1"/>
  <c r="GK61" i="2"/>
  <c r="GU56" i="2"/>
  <c r="GU57" i="2"/>
  <c r="GP58" i="3"/>
  <c r="GP59" i="3" s="1"/>
  <c r="GP62" i="3" s="1"/>
  <c r="GU57" i="3"/>
  <c r="GU56" i="3"/>
  <c r="GK62" i="3"/>
  <c r="GU58" i="5" l="1"/>
  <c r="GU59" i="5" s="1"/>
  <c r="GU62" i="5" s="1"/>
  <c r="GZ56" i="5"/>
  <c r="GZ57" i="5"/>
  <c r="GP61" i="5"/>
  <c r="GU57" i="4"/>
  <c r="GP58" i="4"/>
  <c r="GP59" i="4" s="1"/>
  <c r="GP62" i="4" s="1"/>
  <c r="GP62" i="2"/>
  <c r="GK61" i="4"/>
  <c r="GZ57" i="2"/>
  <c r="GU58" i="2"/>
  <c r="GU59" i="2" s="1"/>
  <c r="GU61" i="2" s="1"/>
  <c r="GU56" i="4"/>
  <c r="GZ56" i="2"/>
  <c r="GP61" i="3"/>
  <c r="GZ57" i="3"/>
  <c r="GU58" i="3"/>
  <c r="GU59" i="3" s="1"/>
  <c r="GU61" i="3" s="1"/>
  <c r="GZ56" i="3"/>
  <c r="GU61" i="5" l="1"/>
  <c r="HE56" i="5"/>
  <c r="GZ58" i="5"/>
  <c r="GZ59" i="5" s="1"/>
  <c r="GZ61" i="5" s="1"/>
  <c r="HE57" i="5"/>
  <c r="HE56" i="2"/>
  <c r="GZ56" i="4"/>
  <c r="GP61" i="4"/>
  <c r="GU58" i="4"/>
  <c r="GU59" i="4" s="1"/>
  <c r="GU61" i="4" s="1"/>
  <c r="GZ57" i="4"/>
  <c r="HE57" i="2"/>
  <c r="GU62" i="2"/>
  <c r="GZ58" i="2"/>
  <c r="GZ59" i="2" s="1"/>
  <c r="GZ61" i="2" s="1"/>
  <c r="HE57" i="3"/>
  <c r="GU62" i="3"/>
  <c r="HE56" i="3"/>
  <c r="GZ58" i="3"/>
  <c r="GZ59" i="3" s="1"/>
  <c r="GZ61" i="3" s="1"/>
  <c r="HJ56" i="5" l="1"/>
  <c r="HJ57" i="5"/>
  <c r="GZ62" i="5"/>
  <c r="HE58" i="5"/>
  <c r="HE59" i="5" s="1"/>
  <c r="HE61" i="5" s="1"/>
  <c r="HJ57" i="2"/>
  <c r="HE56" i="4"/>
  <c r="GZ58" i="4"/>
  <c r="GZ59" i="4" s="1"/>
  <c r="GZ62" i="4" s="1"/>
  <c r="HE57" i="4"/>
  <c r="GU62" i="4"/>
  <c r="HJ56" i="2"/>
  <c r="HE58" i="2"/>
  <c r="HE59" i="2" s="1"/>
  <c r="HE61" i="2" s="1"/>
  <c r="GZ62" i="2"/>
  <c r="HJ56" i="3"/>
  <c r="HE58" i="3"/>
  <c r="HE59" i="3" s="1"/>
  <c r="HE62" i="3" s="1"/>
  <c r="HJ57" i="3"/>
  <c r="GZ62" i="3"/>
  <c r="HJ58" i="5" l="1"/>
  <c r="HJ59" i="5" s="1"/>
  <c r="HJ62" i="5" s="1"/>
  <c r="HO56" i="5"/>
  <c r="HO57" i="5"/>
  <c r="HO56" i="2"/>
  <c r="HE62" i="5"/>
  <c r="GZ61" i="4"/>
  <c r="HE58" i="4"/>
  <c r="HE59" i="4" s="1"/>
  <c r="HE62" i="4" s="1"/>
  <c r="HJ57" i="4"/>
  <c r="HJ56" i="4"/>
  <c r="HO57" i="2"/>
  <c r="HJ58" i="2"/>
  <c r="HJ59" i="2" s="1"/>
  <c r="HJ61" i="2" s="1"/>
  <c r="HE62" i="2"/>
  <c r="HO57" i="3"/>
  <c r="HE61" i="3"/>
  <c r="HO56" i="3"/>
  <c r="HJ58" i="3"/>
  <c r="HJ59" i="3" s="1"/>
  <c r="HJ62" i="3" s="1"/>
  <c r="HJ61" i="5" l="1"/>
  <c r="HO58" i="5"/>
  <c r="HO59" i="5" s="1"/>
  <c r="HO61" i="5" s="1"/>
  <c r="HO57" i="4"/>
  <c r="HO58" i="2"/>
  <c r="HO59" i="2" s="1"/>
  <c r="HO61" i="2" s="1"/>
  <c r="W64" i="2" s="1"/>
  <c r="AH7" i="1" s="1"/>
  <c r="HJ58" i="4"/>
  <c r="HJ59" i="4" s="1"/>
  <c r="HJ61" i="4" s="1"/>
  <c r="HO56" i="4"/>
  <c r="HE61" i="4"/>
  <c r="HJ62" i="2"/>
  <c r="HO58" i="3"/>
  <c r="HO59" i="3" s="1"/>
  <c r="HO61" i="3" s="1"/>
  <c r="HJ61" i="3"/>
  <c r="AH9" i="1" l="1"/>
  <c r="W64" i="5"/>
  <c r="AT7" i="1" s="1"/>
  <c r="HO58" i="4"/>
  <c r="HO59" i="4" s="1"/>
  <c r="HO61" i="4" s="1"/>
  <c r="W64" i="4" s="1"/>
  <c r="AP7" i="1" s="1"/>
  <c r="HO62" i="2"/>
  <c r="W65" i="2" s="1"/>
  <c r="AH8" i="1" s="1"/>
  <c r="AH6" i="1" s="1"/>
  <c r="HO62" i="5"/>
  <c r="W65" i="5" s="1"/>
  <c r="HJ62" i="4"/>
  <c r="W64" i="3"/>
  <c r="HO62" i="3"/>
  <c r="W65" i="3" s="1"/>
  <c r="X103" i="2"/>
  <c r="Y103" i="2" s="1"/>
  <c r="Z103" i="2" s="1"/>
  <c r="AH11" i="1"/>
  <c r="AL7" i="1" l="1"/>
  <c r="AP9" i="1"/>
  <c r="AT8" i="1"/>
  <c r="AT10" i="1" s="1"/>
  <c r="AH10" i="1"/>
  <c r="HO62" i="4"/>
  <c r="W65" i="4" s="1"/>
  <c r="AP8" i="1" s="1"/>
  <c r="AP6" i="1" s="1"/>
  <c r="AP13" i="1" s="1"/>
  <c r="AT11" i="1"/>
  <c r="AT9" i="1"/>
  <c r="X86" i="3"/>
  <c r="Y86" i="3" s="1"/>
  <c r="Z86" i="3" s="1"/>
  <c r="Z84" i="3"/>
  <c r="X98" i="2"/>
  <c r="Y98" i="2" s="1"/>
  <c r="Z98" i="2" s="1"/>
  <c r="X91" i="2"/>
  <c r="Y91" i="2" s="1"/>
  <c r="Z91" i="2" s="1"/>
  <c r="Y84" i="2"/>
  <c r="Z84" i="2" s="1"/>
  <c r="X94" i="2"/>
  <c r="Y94" i="2" s="1"/>
  <c r="Z94" i="2" s="1"/>
  <c r="X93" i="2"/>
  <c r="Y93" i="2" s="1"/>
  <c r="Z93" i="2" s="1"/>
  <c r="X85" i="2"/>
  <c r="Y85" i="2" s="1"/>
  <c r="Z85" i="2" s="1"/>
  <c r="X101" i="2"/>
  <c r="Y101" i="2" s="1"/>
  <c r="Z101" i="2" s="1"/>
  <c r="X97" i="2"/>
  <c r="Y97" i="2" s="1"/>
  <c r="Z97" i="2" s="1"/>
  <c r="X100" i="2"/>
  <c r="Y100" i="2" s="1"/>
  <c r="Z100" i="2" s="1"/>
  <c r="X89" i="2"/>
  <c r="Y89" i="2" s="1"/>
  <c r="Z89" i="2" s="1"/>
  <c r="X87" i="2"/>
  <c r="Y87" i="2" s="1"/>
  <c r="Z87" i="2" s="1"/>
  <c r="X88" i="2"/>
  <c r="Y88" i="2" s="1"/>
  <c r="Z88" i="2" s="1"/>
  <c r="X92" i="2"/>
  <c r="Y92" i="2" s="1"/>
  <c r="Z92" i="2" s="1"/>
  <c r="X102" i="2"/>
  <c r="Y102" i="2" s="1"/>
  <c r="Z102" i="2" s="1"/>
  <c r="X90" i="2"/>
  <c r="Y90" i="2" s="1"/>
  <c r="Z90" i="2" s="1"/>
  <c r="X96" i="2"/>
  <c r="Y96" i="2" s="1"/>
  <c r="Z96" i="2" s="1"/>
  <c r="X99" i="2"/>
  <c r="Y99" i="2" s="1"/>
  <c r="Z99" i="2" s="1"/>
  <c r="X86" i="2"/>
  <c r="Y86" i="2" s="1"/>
  <c r="Z86" i="2" s="1"/>
  <c r="X95" i="2"/>
  <c r="Y95" i="2" s="1"/>
  <c r="Z95" i="2" s="1"/>
  <c r="AH12" i="1"/>
  <c r="AH13" i="1"/>
  <c r="X104" i="2"/>
  <c r="AL9" i="1" l="1"/>
  <c r="AL11" i="1"/>
  <c r="AL8" i="1"/>
  <c r="AL10" i="1" s="1"/>
  <c r="AP11" i="1"/>
  <c r="AT6" i="1"/>
  <c r="AT13" i="1" s="1"/>
  <c r="AT12" i="1"/>
  <c r="X124" i="3"/>
  <c r="Y104" i="2"/>
  <c r="Z104" i="2" s="1"/>
  <c r="X124" i="2"/>
  <c r="Y124" i="2" s="1"/>
  <c r="Z124" i="2" s="1"/>
  <c r="X108" i="2"/>
  <c r="Y108" i="2" s="1"/>
  <c r="Z108" i="2" s="1"/>
  <c r="X110" i="2"/>
  <c r="Y110" i="2" s="1"/>
  <c r="Z110" i="2" s="1"/>
  <c r="X111" i="2"/>
  <c r="Y111" i="2" s="1"/>
  <c r="Z111" i="2" s="1"/>
  <c r="X112" i="2"/>
  <c r="Y112" i="2" s="1"/>
  <c r="Z112" i="2" s="1"/>
  <c r="X113" i="2"/>
  <c r="Y113" i="2" s="1"/>
  <c r="Z113" i="2" s="1"/>
  <c r="X114" i="2"/>
  <c r="Y114" i="2" s="1"/>
  <c r="Z114" i="2" s="1"/>
  <c r="X107" i="2"/>
  <c r="Y107" i="2" s="1"/>
  <c r="Z107" i="2" s="1"/>
  <c r="X109" i="2"/>
  <c r="Y109" i="2" s="1"/>
  <c r="Z109" i="2" s="1"/>
  <c r="X106" i="2"/>
  <c r="Y106" i="2" s="1"/>
  <c r="Z106" i="2" s="1"/>
  <c r="X115" i="2"/>
  <c r="Y115" i="2" s="1"/>
  <c r="Z115" i="2" s="1"/>
  <c r="AP12" i="1"/>
  <c r="AP10" i="1"/>
  <c r="X117" i="2"/>
  <c r="X121" i="2"/>
  <c r="Y121" i="2" s="1"/>
  <c r="Z121" i="2" s="1"/>
  <c r="X118" i="2"/>
  <c r="X122" i="2"/>
  <c r="Y122" i="2" s="1"/>
  <c r="Z122" i="2" s="1"/>
  <c r="X119" i="2"/>
  <c r="Y119" i="2" s="1"/>
  <c r="Z119" i="2" s="1"/>
  <c r="X123" i="2"/>
  <c r="Y123" i="2" s="1"/>
  <c r="Z123" i="2" s="1"/>
  <c r="X116" i="2"/>
  <c r="X120" i="2"/>
  <c r="Y120" i="2" s="1"/>
  <c r="Z120" i="2" s="1"/>
  <c r="X105" i="2"/>
  <c r="AL6" i="1" l="1"/>
  <c r="AL13" i="1" s="1"/>
  <c r="AH15" i="1" s="1"/>
  <c r="AH47" i="1" s="1"/>
  <c r="AL12" i="1"/>
  <c r="X125" i="3"/>
  <c r="Y125" i="3" s="1"/>
  <c r="Z125" i="3" s="1"/>
  <c r="X140" i="3"/>
  <c r="Y140" i="3" s="1"/>
  <c r="Z140" i="3" s="1"/>
  <c r="X132" i="3"/>
  <c r="Y132" i="3" s="1"/>
  <c r="Z132" i="3" s="1"/>
  <c r="X130" i="3"/>
  <c r="Y130" i="3" s="1"/>
  <c r="Z130" i="3" s="1"/>
  <c r="X129" i="3"/>
  <c r="Y129" i="3" s="1"/>
  <c r="Z129" i="3" s="1"/>
  <c r="X128" i="3"/>
  <c r="Y128" i="3" s="1"/>
  <c r="Z128" i="3" s="1"/>
  <c r="X143" i="3"/>
  <c r="Y143" i="3" s="1"/>
  <c r="Z143" i="3" s="1"/>
  <c r="X127" i="3"/>
  <c r="Y127" i="3" s="1"/>
  <c r="Z127" i="3" s="1"/>
  <c r="X134" i="3"/>
  <c r="Y134" i="3" s="1"/>
  <c r="Z134" i="3" s="1"/>
  <c r="X141" i="3"/>
  <c r="Y141" i="3" s="1"/>
  <c r="Z141" i="3" s="1"/>
  <c r="X139" i="3"/>
  <c r="Y139" i="3" s="1"/>
  <c r="Z139" i="3" s="1"/>
  <c r="X131" i="3"/>
  <c r="Y131" i="3" s="1"/>
  <c r="Z131" i="3" s="1"/>
  <c r="X138" i="3"/>
  <c r="Y138" i="3" s="1"/>
  <c r="Z138" i="3" s="1"/>
  <c r="X137" i="3"/>
  <c r="Y137" i="3" s="1"/>
  <c r="Z137" i="3" s="1"/>
  <c r="X136" i="3"/>
  <c r="Y136" i="3" s="1"/>
  <c r="Z136" i="3" s="1"/>
  <c r="X135" i="3"/>
  <c r="Y135" i="3" s="1"/>
  <c r="Z135" i="3" s="1"/>
  <c r="X142" i="3"/>
  <c r="Y142" i="3" s="1"/>
  <c r="Z142" i="3" s="1"/>
  <c r="X133" i="3"/>
  <c r="Y133" i="3" s="1"/>
  <c r="Z133" i="3" s="1"/>
  <c r="X126" i="3"/>
  <c r="Y126" i="3" s="1"/>
  <c r="Z126" i="3" s="1"/>
  <c r="X144" i="3"/>
  <c r="Y124" i="3"/>
  <c r="Z124" i="3" s="1"/>
  <c r="X144" i="2"/>
  <c r="Y144" i="2" s="1"/>
  <c r="Z144" i="2" s="1"/>
  <c r="X129" i="2"/>
  <c r="Y129" i="2" s="1"/>
  <c r="Z129" i="2" s="1"/>
  <c r="X137" i="2"/>
  <c r="Y137" i="2" s="1"/>
  <c r="Z137" i="2" s="1"/>
  <c r="X130" i="2"/>
  <c r="Y130" i="2" s="1"/>
  <c r="Z130" i="2" s="1"/>
  <c r="X138" i="2"/>
  <c r="Y138" i="2" s="1"/>
  <c r="Z138" i="2" s="1"/>
  <c r="X139" i="2"/>
  <c r="Y139" i="2" s="1"/>
  <c r="Z139" i="2" s="1"/>
  <c r="X132" i="2"/>
  <c r="Y132" i="2" s="1"/>
  <c r="Z132" i="2" s="1"/>
  <c r="X140" i="2"/>
  <c r="Y140" i="2" s="1"/>
  <c r="Z140" i="2" s="1"/>
  <c r="X133" i="2"/>
  <c r="Y133" i="2" s="1"/>
  <c r="Z133" i="2" s="1"/>
  <c r="X141" i="2"/>
  <c r="Y141" i="2" s="1"/>
  <c r="Z141" i="2" s="1"/>
  <c r="X126" i="2"/>
  <c r="Y126" i="2" s="1"/>
  <c r="Z126" i="2" s="1"/>
  <c r="X134" i="2"/>
  <c r="Y134" i="2" s="1"/>
  <c r="Z134" i="2" s="1"/>
  <c r="X142" i="2"/>
  <c r="Y142" i="2" s="1"/>
  <c r="Z142" i="2" s="1"/>
  <c r="X127" i="2"/>
  <c r="Y127" i="2" s="1"/>
  <c r="Z127" i="2" s="1"/>
  <c r="X135" i="2"/>
  <c r="Y135" i="2" s="1"/>
  <c r="Z135" i="2" s="1"/>
  <c r="X128" i="2"/>
  <c r="Y128" i="2" s="1"/>
  <c r="Z128" i="2" s="1"/>
  <c r="X136" i="2"/>
  <c r="Y136" i="2" s="1"/>
  <c r="Z136" i="2" s="1"/>
  <c r="X131" i="2"/>
  <c r="Y131" i="2" s="1"/>
  <c r="Z131" i="2" s="1"/>
  <c r="Y117" i="2"/>
  <c r="Z117" i="2" s="1"/>
  <c r="Y105" i="2"/>
  <c r="Z105" i="2" s="1"/>
  <c r="Y116" i="2"/>
  <c r="Z116" i="2" s="1"/>
  <c r="Y118" i="2"/>
  <c r="Z118" i="2" s="1"/>
  <c r="X143" i="2"/>
  <c r="Y143" i="2" s="1"/>
  <c r="Z143" i="2" s="1"/>
  <c r="X125" i="2"/>
  <c r="Y125" i="2" s="1"/>
  <c r="Z125" i="2" s="1"/>
  <c r="AH14" i="1" l="1"/>
  <c r="X145" i="3"/>
  <c r="Y145" i="3" s="1"/>
  <c r="Z145" i="3" s="1"/>
  <c r="X160" i="3"/>
  <c r="Y160" i="3" s="1"/>
  <c r="Z160" i="3" s="1"/>
  <c r="X152" i="3"/>
  <c r="Y152" i="3" s="1"/>
  <c r="Z152" i="3" s="1"/>
  <c r="X158" i="3"/>
  <c r="Y158" i="3" s="1"/>
  <c r="Z158" i="3" s="1"/>
  <c r="X157" i="3"/>
  <c r="Y157" i="3" s="1"/>
  <c r="Z157" i="3" s="1"/>
  <c r="X163" i="3"/>
  <c r="Y163" i="3" s="1"/>
  <c r="Z163" i="3" s="1"/>
  <c r="X147" i="3"/>
  <c r="Y147" i="3" s="1"/>
  <c r="Z147" i="3" s="1"/>
  <c r="X154" i="3"/>
  <c r="Y154" i="3" s="1"/>
  <c r="Z154" i="3" s="1"/>
  <c r="X153" i="3"/>
  <c r="Y153" i="3" s="1"/>
  <c r="Z153" i="3" s="1"/>
  <c r="X159" i="3"/>
  <c r="Y159" i="3" s="1"/>
  <c r="Z159" i="3" s="1"/>
  <c r="X151" i="3"/>
  <c r="Y151" i="3" s="1"/>
  <c r="Z151" i="3" s="1"/>
  <c r="X150" i="3"/>
  <c r="Y150" i="3" s="1"/>
  <c r="Z150" i="3" s="1"/>
  <c r="X149" i="3"/>
  <c r="Y149" i="3" s="1"/>
  <c r="Z149" i="3" s="1"/>
  <c r="X155" i="3"/>
  <c r="Y155" i="3" s="1"/>
  <c r="Z155" i="3" s="1"/>
  <c r="X161" i="3"/>
  <c r="Y161" i="3" s="1"/>
  <c r="Z161" i="3" s="1"/>
  <c r="X156" i="3"/>
  <c r="Y156" i="3" s="1"/>
  <c r="Z156" i="3" s="1"/>
  <c r="X148" i="3"/>
  <c r="Y148" i="3" s="1"/>
  <c r="Z148" i="3" s="1"/>
  <c r="X162" i="3"/>
  <c r="Y162" i="3" s="1"/>
  <c r="Z162" i="3" s="1"/>
  <c r="X146" i="3"/>
  <c r="Y146" i="3" s="1"/>
  <c r="Z146" i="3" s="1"/>
  <c r="X164" i="3"/>
  <c r="Y144" i="3"/>
  <c r="Z144" i="3" s="1"/>
  <c r="X145" i="2"/>
  <c r="Y145" i="2" s="1"/>
  <c r="Z145" i="2" s="1"/>
  <c r="X164" i="2"/>
  <c r="Y164" i="2" s="1"/>
  <c r="Z164" i="2" s="1"/>
  <c r="X160" i="2"/>
  <c r="Y160" i="2" s="1"/>
  <c r="Z160" i="2" s="1"/>
  <c r="X152" i="2"/>
  <c r="Y152" i="2" s="1"/>
  <c r="Z152" i="2" s="1"/>
  <c r="X151" i="2"/>
  <c r="Y151" i="2" s="1"/>
  <c r="Z151" i="2" s="1"/>
  <c r="X158" i="2"/>
  <c r="Y158" i="2" s="1"/>
  <c r="Z158" i="2" s="1"/>
  <c r="X150" i="2"/>
  <c r="Y150" i="2" s="1"/>
  <c r="Z150" i="2" s="1"/>
  <c r="X157" i="2"/>
  <c r="Y157" i="2" s="1"/>
  <c r="Z157" i="2" s="1"/>
  <c r="X149" i="2"/>
  <c r="Y149" i="2" s="1"/>
  <c r="Z149" i="2" s="1"/>
  <c r="X148" i="2"/>
  <c r="Y148" i="2" s="1"/>
  <c r="Z148" i="2" s="1"/>
  <c r="X163" i="2"/>
  <c r="Y163" i="2" s="1"/>
  <c r="Z163" i="2" s="1"/>
  <c r="X155" i="2"/>
  <c r="Y155" i="2" s="1"/>
  <c r="Z155" i="2" s="1"/>
  <c r="X146" i="2"/>
  <c r="Y146" i="2" s="1"/>
  <c r="Z146" i="2" s="1"/>
  <c r="X161" i="2"/>
  <c r="Y161" i="2" s="1"/>
  <c r="Z161" i="2" s="1"/>
  <c r="X159" i="2"/>
  <c r="Y159" i="2" s="1"/>
  <c r="Z159" i="2" s="1"/>
  <c r="X156" i="2"/>
  <c r="Y156" i="2" s="1"/>
  <c r="Z156" i="2" s="1"/>
  <c r="X147" i="2"/>
  <c r="Y147" i="2" s="1"/>
  <c r="Z147" i="2" s="1"/>
  <c r="X154" i="2"/>
  <c r="Y154" i="2" s="1"/>
  <c r="Z154" i="2" s="1"/>
  <c r="X153" i="2"/>
  <c r="Y153" i="2" s="1"/>
  <c r="Z153" i="2" s="1"/>
  <c r="X162" i="2"/>
  <c r="Y162" i="2" s="1"/>
  <c r="Z162" i="2" s="1"/>
  <c r="X165" i="3" l="1"/>
  <c r="Y165" i="3" s="1"/>
  <c r="Z165" i="3" s="1"/>
  <c r="X180" i="3"/>
  <c r="Y180" i="3" s="1"/>
  <c r="Z180" i="3" s="1"/>
  <c r="X172" i="3"/>
  <c r="Y172" i="3" s="1"/>
  <c r="Z172" i="3" s="1"/>
  <c r="X178" i="3"/>
  <c r="Y178" i="3" s="1"/>
  <c r="Z178" i="3" s="1"/>
  <c r="X169" i="3"/>
  <c r="Y169" i="3" s="1"/>
  <c r="Z169" i="3" s="1"/>
  <c r="X174" i="3"/>
  <c r="Y174" i="3" s="1"/>
  <c r="Z174" i="3" s="1"/>
  <c r="X181" i="3"/>
  <c r="Y181" i="3" s="1"/>
  <c r="Z181" i="3" s="1"/>
  <c r="X179" i="3"/>
  <c r="Y179" i="3" s="1"/>
  <c r="Z179" i="3" s="1"/>
  <c r="X171" i="3"/>
  <c r="Y171" i="3" s="1"/>
  <c r="Z171" i="3" s="1"/>
  <c r="X170" i="3"/>
  <c r="Y170" i="3" s="1"/>
  <c r="Z170" i="3" s="1"/>
  <c r="X177" i="3"/>
  <c r="Y177" i="3" s="1"/>
  <c r="Z177" i="3" s="1"/>
  <c r="X176" i="3"/>
  <c r="Y176" i="3" s="1"/>
  <c r="Z176" i="3" s="1"/>
  <c r="X168" i="3"/>
  <c r="Y168" i="3" s="1"/>
  <c r="Z168" i="3" s="1"/>
  <c r="X183" i="3"/>
  <c r="Y183" i="3" s="1"/>
  <c r="Z183" i="3" s="1"/>
  <c r="X175" i="3"/>
  <c r="Y175" i="3" s="1"/>
  <c r="Z175" i="3" s="1"/>
  <c r="X167" i="3"/>
  <c r="Y167" i="3" s="1"/>
  <c r="Z167" i="3" s="1"/>
  <c r="X182" i="3"/>
  <c r="Y182" i="3" s="1"/>
  <c r="Z182" i="3" s="1"/>
  <c r="X166" i="3"/>
  <c r="Y166" i="3" s="1"/>
  <c r="Z166" i="3" s="1"/>
  <c r="X173" i="3"/>
  <c r="Y173" i="3" s="1"/>
  <c r="Z173" i="3" s="1"/>
  <c r="X184" i="3"/>
  <c r="Y164" i="3"/>
  <c r="Z164" i="3" s="1"/>
  <c r="X175" i="2"/>
  <c r="Y175" i="2" s="1"/>
  <c r="Z175" i="2" s="1"/>
  <c r="X173" i="2"/>
  <c r="Y173" i="2" s="1"/>
  <c r="Z173" i="2" s="1"/>
  <c r="X171" i="2"/>
  <c r="Y171" i="2" s="1"/>
  <c r="Z171" i="2" s="1"/>
  <c r="X184" i="2"/>
  <c r="Y184" i="2" s="1"/>
  <c r="Z184" i="2" s="1"/>
  <c r="X176" i="2"/>
  <c r="Y176" i="2" s="1"/>
  <c r="Z176" i="2" s="1"/>
  <c r="X172" i="2"/>
  <c r="Y172" i="2" s="1"/>
  <c r="Z172" i="2" s="1"/>
  <c r="X183" i="2"/>
  <c r="Y183" i="2" s="1"/>
  <c r="Z183" i="2" s="1"/>
  <c r="X168" i="2"/>
  <c r="Y168" i="2" s="1"/>
  <c r="Z168" i="2" s="1"/>
  <c r="X179" i="2"/>
  <c r="Y179" i="2" s="1"/>
  <c r="Z179" i="2" s="1"/>
  <c r="X167" i="2"/>
  <c r="Y167" i="2" s="1"/>
  <c r="Z167" i="2" s="1"/>
  <c r="X178" i="2"/>
  <c r="Y178" i="2" s="1"/>
  <c r="Z178" i="2" s="1"/>
  <c r="X166" i="2"/>
  <c r="Y166" i="2" s="1"/>
  <c r="Z166" i="2" s="1"/>
  <c r="X182" i="2"/>
  <c r="Y182" i="2" s="1"/>
  <c r="Z182" i="2" s="1"/>
  <c r="X170" i="2"/>
  <c r="Y170" i="2" s="1"/>
  <c r="Z170" i="2" s="1"/>
  <c r="X180" i="2"/>
  <c r="Y180" i="2" s="1"/>
  <c r="Z180" i="2" s="1"/>
  <c r="X177" i="2"/>
  <c r="Y177" i="2" s="1"/>
  <c r="Z177" i="2" s="1"/>
  <c r="X174" i="2"/>
  <c r="Y174" i="2" s="1"/>
  <c r="Z174" i="2" s="1"/>
  <c r="X165" i="2"/>
  <c r="Y165" i="2" s="1"/>
  <c r="Z165" i="2" s="1"/>
  <c r="X169" i="2"/>
  <c r="Y169" i="2" s="1"/>
  <c r="Z169" i="2" s="1"/>
  <c r="X181" i="2"/>
  <c r="Y181" i="2" s="1"/>
  <c r="Z181" i="2" s="1"/>
  <c r="X195" i="3" l="1"/>
  <c r="Y195" i="3" s="1"/>
  <c r="Z195" i="3" s="1"/>
  <c r="X201" i="3"/>
  <c r="Y201" i="3" s="1"/>
  <c r="Z201" i="3" s="1"/>
  <c r="X193" i="3"/>
  <c r="Y193" i="3" s="1"/>
  <c r="Z193" i="3" s="1"/>
  <c r="X191" i="3"/>
  <c r="Y191" i="3" s="1"/>
  <c r="Z191" i="3" s="1"/>
  <c r="X198" i="3"/>
  <c r="Y198" i="3" s="1"/>
  <c r="Z198" i="3" s="1"/>
  <c r="X202" i="3"/>
  <c r="Y202" i="3" s="1"/>
  <c r="Z202" i="3" s="1"/>
  <c r="X186" i="3"/>
  <c r="Y186" i="3" s="1"/>
  <c r="Z186" i="3" s="1"/>
  <c r="X200" i="3"/>
  <c r="Y200" i="3" s="1"/>
  <c r="Z200" i="3" s="1"/>
  <c r="X192" i="3"/>
  <c r="Y192" i="3" s="1"/>
  <c r="Z192" i="3" s="1"/>
  <c r="X199" i="3"/>
  <c r="Y199" i="3" s="1"/>
  <c r="Z199" i="3" s="1"/>
  <c r="X190" i="3"/>
  <c r="Y190" i="3" s="1"/>
  <c r="Z190" i="3" s="1"/>
  <c r="X197" i="3"/>
  <c r="Y197" i="3" s="1"/>
  <c r="Z197" i="3" s="1"/>
  <c r="X189" i="3"/>
  <c r="Y189" i="3" s="1"/>
  <c r="Z189" i="3" s="1"/>
  <c r="X196" i="3"/>
  <c r="Y196" i="3" s="1"/>
  <c r="Z196" i="3" s="1"/>
  <c r="X188" i="3"/>
  <c r="Y188" i="3" s="1"/>
  <c r="Z188" i="3" s="1"/>
  <c r="X203" i="3"/>
  <c r="Y203" i="3" s="1"/>
  <c r="Z203" i="3" s="1"/>
  <c r="X187" i="3"/>
  <c r="Y187" i="3" s="1"/>
  <c r="Z187" i="3" s="1"/>
  <c r="X194" i="3"/>
  <c r="Y194" i="3" s="1"/>
  <c r="Z194" i="3" s="1"/>
  <c r="X185" i="3"/>
  <c r="Y185" i="3" s="1"/>
  <c r="Z185" i="3" s="1"/>
  <c r="X195" i="2"/>
  <c r="Y195" i="2" s="1"/>
  <c r="Z195" i="2" s="1"/>
  <c r="X197" i="2"/>
  <c r="Y197" i="2" s="1"/>
  <c r="Z197" i="2" s="1"/>
  <c r="X192" i="2"/>
  <c r="Y192" i="2" s="1"/>
  <c r="Z192" i="2" s="1"/>
  <c r="X187" i="2"/>
  <c r="Y187" i="2" s="1"/>
  <c r="Z187" i="2" s="1"/>
  <c r="X203" i="2"/>
  <c r="Y203" i="2" s="1"/>
  <c r="Z203" i="2" s="1"/>
  <c r="X189" i="2"/>
  <c r="Y189" i="2" s="1"/>
  <c r="Z189" i="2" s="1"/>
  <c r="X202" i="2"/>
  <c r="Y202" i="2" s="1"/>
  <c r="Z202" i="2" s="1"/>
  <c r="X190" i="2"/>
  <c r="Y190" i="2" s="1"/>
  <c r="Z190" i="2" s="1"/>
  <c r="X193" i="2"/>
  <c r="Y193" i="2" s="1"/>
  <c r="Z193" i="2" s="1"/>
  <c r="X186" i="2"/>
  <c r="Y186" i="2" s="1"/>
  <c r="Z186" i="2" s="1"/>
  <c r="X198" i="2"/>
  <c r="Y198" i="2" s="1"/>
  <c r="Z198" i="2" s="1"/>
  <c r="X201" i="2"/>
  <c r="Y201" i="2" s="1"/>
  <c r="Z201" i="2" s="1"/>
  <c r="X185" i="2"/>
  <c r="Y185" i="2" s="1"/>
  <c r="Z185" i="2" s="1"/>
  <c r="X191" i="2"/>
  <c r="Y191" i="2" s="1"/>
  <c r="Z191" i="2" s="1"/>
  <c r="X194" i="2"/>
  <c r="Y194" i="2" s="1"/>
  <c r="Z194" i="2" s="1"/>
  <c r="X199" i="2"/>
  <c r="Y199" i="2" s="1"/>
  <c r="Z199" i="2" s="1"/>
  <c r="X200" i="2"/>
  <c r="Y200" i="2" s="1"/>
  <c r="Z200" i="2" s="1"/>
  <c r="X204" i="2"/>
  <c r="Y204" i="2" s="1"/>
  <c r="Z204" i="2" s="1"/>
  <c r="X188" i="2"/>
  <c r="Y188" i="2" s="1"/>
  <c r="Z188" i="2" s="1"/>
  <c r="X196" i="2"/>
  <c r="Y196" i="2" s="1"/>
  <c r="Z196" i="2" s="1"/>
  <c r="X204" i="3"/>
  <c r="Y184" i="3"/>
  <c r="Z184" i="3" s="1"/>
  <c r="X211" i="3" l="1"/>
  <c r="Y211" i="3" s="1"/>
  <c r="Z211" i="3" s="1"/>
  <c r="X221" i="3"/>
  <c r="Y221" i="3" s="1"/>
  <c r="Z221" i="3" s="1"/>
  <c r="X207" i="3"/>
  <c r="Y207" i="3" s="1"/>
  <c r="Z207" i="3" s="1"/>
  <c r="X213" i="3"/>
  <c r="Y213" i="3" s="1"/>
  <c r="Z213" i="3" s="1"/>
  <c r="X215" i="3"/>
  <c r="Y215" i="3" s="1"/>
  <c r="Z215" i="3" s="1"/>
  <c r="X206" i="3"/>
  <c r="Y206" i="3" s="1"/>
  <c r="Z206" i="3" s="1"/>
  <c r="X208" i="3"/>
  <c r="Y208" i="3" s="1"/>
  <c r="Z208" i="3" s="1"/>
  <c r="X210" i="3"/>
  <c r="Y210" i="3" s="1"/>
  <c r="Z210" i="3" s="1"/>
  <c r="X212" i="3"/>
  <c r="Y212" i="3" s="1"/>
  <c r="Z212" i="3" s="1"/>
  <c r="X214" i="3"/>
  <c r="Y214" i="3" s="1"/>
  <c r="Z214" i="3" s="1"/>
  <c r="X216" i="3"/>
  <c r="Y216" i="3" s="1"/>
  <c r="Z216" i="3" s="1"/>
  <c r="X218" i="3"/>
  <c r="Y218" i="3" s="1"/>
  <c r="Z218" i="3" s="1"/>
  <c r="X220" i="3"/>
  <c r="Y220" i="3" s="1"/>
  <c r="Z220" i="3" s="1"/>
  <c r="X222" i="3"/>
  <c r="Y222" i="3" s="1"/>
  <c r="Z222" i="3" s="1"/>
  <c r="X209" i="3"/>
  <c r="Y209" i="3" s="1"/>
  <c r="Z209" i="3" s="1"/>
  <c r="X219" i="3"/>
  <c r="Y219" i="3" s="1"/>
  <c r="Z219" i="3" s="1"/>
  <c r="X217" i="3"/>
  <c r="Y217" i="3" s="1"/>
  <c r="Z217" i="3" s="1"/>
  <c r="X223" i="3"/>
  <c r="Y223" i="3" s="1"/>
  <c r="Z223" i="3" s="1"/>
  <c r="X205" i="3"/>
  <c r="Y205" i="3" s="1"/>
  <c r="Z205" i="3" s="1"/>
  <c r="X209" i="2"/>
  <c r="Y209" i="2" s="1"/>
  <c r="Z209" i="2" s="1"/>
  <c r="X212" i="2"/>
  <c r="Y212" i="2" s="1"/>
  <c r="Z212" i="2" s="1"/>
  <c r="X208" i="2"/>
  <c r="Y208" i="2" s="1"/>
  <c r="Z208" i="2" s="1"/>
  <c r="X224" i="2"/>
  <c r="Y224" i="2" s="1"/>
  <c r="Z224" i="2" s="1"/>
  <c r="X205" i="2"/>
  <c r="Y205" i="2" s="1"/>
  <c r="Z205" i="2" s="1"/>
  <c r="X220" i="2"/>
  <c r="Y220" i="2" s="1"/>
  <c r="Z220" i="2" s="1"/>
  <c r="X222" i="2"/>
  <c r="Y222" i="2" s="1"/>
  <c r="Z222" i="2" s="1"/>
  <c r="X219" i="2"/>
  <c r="Y219" i="2" s="1"/>
  <c r="Z219" i="2" s="1"/>
  <c r="X218" i="2"/>
  <c r="Y218" i="2" s="1"/>
  <c r="Z218" i="2" s="1"/>
  <c r="X207" i="2"/>
  <c r="Y207" i="2" s="1"/>
  <c r="Z207" i="2" s="1"/>
  <c r="X214" i="2"/>
  <c r="Y214" i="2" s="1"/>
  <c r="Z214" i="2" s="1"/>
  <c r="X213" i="2"/>
  <c r="Y213" i="2" s="1"/>
  <c r="Z213" i="2" s="1"/>
  <c r="X221" i="2"/>
  <c r="Y221" i="2" s="1"/>
  <c r="Z221" i="2" s="1"/>
  <c r="X211" i="2"/>
  <c r="Y211" i="2" s="1"/>
  <c r="Z211" i="2" s="1"/>
  <c r="X215" i="2"/>
  <c r="Y215" i="2" s="1"/>
  <c r="Z215" i="2" s="1"/>
  <c r="X206" i="2"/>
  <c r="Y206" i="2" s="1"/>
  <c r="Z206" i="2" s="1"/>
  <c r="X217" i="2"/>
  <c r="Y217" i="2" s="1"/>
  <c r="Z217" i="2" s="1"/>
  <c r="X223" i="2"/>
  <c r="Y223" i="2" s="1"/>
  <c r="Z223" i="2" s="1"/>
  <c r="X210" i="2"/>
  <c r="Y210" i="2" s="1"/>
  <c r="Z210" i="2" s="1"/>
  <c r="X216" i="2"/>
  <c r="Y216" i="2" s="1"/>
  <c r="Z216" i="2" s="1"/>
  <c r="X224" i="3"/>
  <c r="Y204" i="3"/>
  <c r="Z204" i="3" s="1"/>
  <c r="X225" i="3" l="1"/>
  <c r="Y225" i="3" s="1"/>
  <c r="Z225" i="3" s="1"/>
  <c r="X236" i="3"/>
  <c r="Y236" i="3" s="1"/>
  <c r="Z236" i="3" s="1"/>
  <c r="X228" i="3"/>
  <c r="Y228" i="3" s="1"/>
  <c r="Z228" i="3" s="1"/>
  <c r="X243" i="3"/>
  <c r="Y243" i="3" s="1"/>
  <c r="Z243" i="3" s="1"/>
  <c r="X235" i="3"/>
  <c r="Y235" i="3" s="1"/>
  <c r="Z235" i="3" s="1"/>
  <c r="X227" i="3"/>
  <c r="Y227" i="3" s="1"/>
  <c r="Z227" i="3" s="1"/>
  <c r="X242" i="3"/>
  <c r="Y242" i="3" s="1"/>
  <c r="Z242" i="3" s="1"/>
  <c r="X234" i="3"/>
  <c r="Y234" i="3" s="1"/>
  <c r="Z234" i="3" s="1"/>
  <c r="X226" i="3"/>
  <c r="Y226" i="3" s="1"/>
  <c r="Z226" i="3" s="1"/>
  <c r="X241" i="3"/>
  <c r="Y241" i="3" s="1"/>
  <c r="Z241" i="3" s="1"/>
  <c r="X233" i="3"/>
  <c r="Y233" i="3" s="1"/>
  <c r="Z233" i="3" s="1"/>
  <c r="X240" i="3"/>
  <c r="Y240" i="3" s="1"/>
  <c r="Z240" i="3" s="1"/>
  <c r="X232" i="3"/>
  <c r="Y232" i="3" s="1"/>
  <c r="Z232" i="3" s="1"/>
  <c r="X239" i="3"/>
  <c r="Y239" i="3" s="1"/>
  <c r="Z239" i="3" s="1"/>
  <c r="X231" i="3"/>
  <c r="Y231" i="3" s="1"/>
  <c r="Z231" i="3" s="1"/>
  <c r="X238" i="3"/>
  <c r="Y238" i="3" s="1"/>
  <c r="Z238" i="3" s="1"/>
  <c r="X230" i="3"/>
  <c r="Y230" i="3" s="1"/>
  <c r="Z230" i="3" s="1"/>
  <c r="X237" i="3"/>
  <c r="Y237" i="3" s="1"/>
  <c r="Z237" i="3" s="1"/>
  <c r="X229" i="3"/>
  <c r="Y229" i="3" s="1"/>
  <c r="Z229" i="3" s="1"/>
  <c r="X237" i="2"/>
  <c r="Y237" i="2" s="1"/>
  <c r="Z237" i="2" s="1"/>
  <c r="X240" i="2"/>
  <c r="Y240" i="2" s="1"/>
  <c r="Z240" i="2" s="1"/>
  <c r="X232" i="2"/>
  <c r="Y232" i="2" s="1"/>
  <c r="Z232" i="2" s="1"/>
  <c r="X230" i="2"/>
  <c r="Y230" i="2" s="1"/>
  <c r="Z230" i="2" s="1"/>
  <c r="X241" i="2"/>
  <c r="Y241" i="2" s="1"/>
  <c r="Z241" i="2" s="1"/>
  <c r="X242" i="2"/>
  <c r="Y242" i="2" s="1"/>
  <c r="Z242" i="2" s="1"/>
  <c r="X229" i="2"/>
  <c r="Y229" i="2" s="1"/>
  <c r="Z229" i="2" s="1"/>
  <c r="X225" i="2"/>
  <c r="Y225" i="2" s="1"/>
  <c r="Z225" i="2" s="1"/>
  <c r="X233" i="2"/>
  <c r="Y233" i="2" s="1"/>
  <c r="Z233" i="2" s="1"/>
  <c r="X228" i="2"/>
  <c r="Y228" i="2" s="1"/>
  <c r="Z228" i="2" s="1"/>
  <c r="X235" i="2"/>
  <c r="Y235" i="2" s="1"/>
  <c r="Z235" i="2" s="1"/>
  <c r="X239" i="2"/>
  <c r="Y239" i="2" s="1"/>
  <c r="Z239" i="2" s="1"/>
  <c r="X231" i="2"/>
  <c r="Y231" i="2" s="1"/>
  <c r="Z231" i="2" s="1"/>
  <c r="X238" i="2"/>
  <c r="Y238" i="2" s="1"/>
  <c r="Z238" i="2" s="1"/>
  <c r="X244" i="2"/>
  <c r="Y244" i="2" s="1"/>
  <c r="Z244" i="2" s="1"/>
  <c r="X227" i="2"/>
  <c r="Y227" i="2" s="1"/>
  <c r="Z227" i="2" s="1"/>
  <c r="X234" i="2"/>
  <c r="Y234" i="2" s="1"/>
  <c r="Z234" i="2" s="1"/>
  <c r="X243" i="2"/>
  <c r="Y243" i="2" s="1"/>
  <c r="Z243" i="2" s="1"/>
  <c r="X236" i="2"/>
  <c r="Y236" i="2" s="1"/>
  <c r="Z236" i="2" s="1"/>
  <c r="X226" i="2"/>
  <c r="Y226" i="2" s="1"/>
  <c r="Z226" i="2" s="1"/>
  <c r="X244" i="3"/>
  <c r="X245" i="3" s="1"/>
  <c r="Y224" i="3"/>
  <c r="Z224" i="3" s="1"/>
  <c r="Y245" i="3" l="1"/>
  <c r="Z245" i="3" s="1"/>
  <c r="X246" i="3"/>
  <c r="X261" i="2"/>
  <c r="Y259" i="2"/>
  <c r="Z259" i="2" s="1"/>
  <c r="X262" i="2"/>
  <c r="X258" i="2"/>
  <c r="Y258" i="2" s="1"/>
  <c r="Z258" i="2" s="1"/>
  <c r="X247" i="2"/>
  <c r="Y247" i="2" s="1"/>
  <c r="Z247" i="2" s="1"/>
  <c r="X263" i="2"/>
  <c r="X250" i="2"/>
  <c r="Y250" i="2" s="1"/>
  <c r="Z250" i="2" s="1"/>
  <c r="X252" i="2"/>
  <c r="Y252" i="2" s="1"/>
  <c r="Z252" i="2" s="1"/>
  <c r="Y262" i="2"/>
  <c r="Z262" i="2" s="1"/>
  <c r="X246" i="2"/>
  <c r="Y246" i="2" s="1"/>
  <c r="Z246" i="2" s="1"/>
  <c r="Y263" i="2"/>
  <c r="Z263" i="2" s="1"/>
  <c r="Y261" i="2"/>
  <c r="Z261" i="2" s="1"/>
  <c r="Y260" i="2"/>
  <c r="Z260" i="2" s="1"/>
  <c r="X257" i="2"/>
  <c r="Y257" i="2" s="1"/>
  <c r="Z257" i="2" s="1"/>
  <c r="X256" i="2"/>
  <c r="Y256" i="2" s="1"/>
  <c r="Z256" i="2" s="1"/>
  <c r="X260" i="2"/>
  <c r="X248" i="2"/>
  <c r="Y248" i="2" s="1"/>
  <c r="Z248" i="2" s="1"/>
  <c r="X245" i="2"/>
  <c r="Y245" i="2" s="1"/>
  <c r="Z245" i="2" s="1"/>
  <c r="X253" i="2"/>
  <c r="Y253" i="2" s="1"/>
  <c r="Z253" i="2" s="1"/>
  <c r="X249" i="2"/>
  <c r="Y249" i="2" s="1"/>
  <c r="Z249" i="2" s="1"/>
  <c r="X259" i="2"/>
  <c r="X255" i="2"/>
  <c r="Y255" i="2" s="1"/>
  <c r="Z255" i="2" s="1"/>
  <c r="X254" i="2"/>
  <c r="Y254" i="2" s="1"/>
  <c r="Z254" i="2" s="1"/>
  <c r="X251" i="2"/>
  <c r="Y251" i="2" s="1"/>
  <c r="Z251" i="2" s="1"/>
  <c r="Y244" i="3"/>
  <c r="Z244" i="3" s="1"/>
  <c r="X247" i="3" l="1"/>
  <c r="Y246" i="3"/>
  <c r="Z246" i="3" s="1"/>
  <c r="X248" i="3" l="1"/>
  <c r="Y247" i="3"/>
  <c r="Z247" i="3" s="1"/>
  <c r="X249" i="3" l="1"/>
  <c r="Y248" i="3"/>
  <c r="Z248" i="3" s="1"/>
  <c r="X250" i="3" l="1"/>
  <c r="Y249" i="3"/>
  <c r="Z249" i="3" s="1"/>
  <c r="X251" i="3" l="1"/>
  <c r="Y250" i="3"/>
  <c r="Z250" i="3" s="1"/>
  <c r="X252" i="3" l="1"/>
  <c r="Y251" i="3"/>
  <c r="Z251" i="3" s="1"/>
  <c r="X253" i="3" l="1"/>
  <c r="Y252" i="3"/>
  <c r="Z252" i="3" s="1"/>
  <c r="X254" i="3" l="1"/>
  <c r="Y253" i="3"/>
  <c r="Z253" i="3" s="1"/>
  <c r="X255" i="3" l="1"/>
  <c r="Y254" i="3"/>
  <c r="Z254" i="3" s="1"/>
  <c r="X256" i="3" l="1"/>
  <c r="Y255" i="3"/>
  <c r="Z255" i="3" s="1"/>
  <c r="Z285" i="2" a="1"/>
  <c r="Z285" i="2" s="1"/>
  <c r="W279" i="2" a="1"/>
  <c r="W279" i="2" s="1"/>
  <c r="AH40" i="1" s="1"/>
  <c r="W267" i="2" a="1"/>
  <c r="W267" i="2" s="1"/>
  <c r="AH28" i="1" s="1"/>
  <c r="X266" i="2" a="1"/>
  <c r="X266" i="2" s="1"/>
  <c r="AJ27" i="1" s="1"/>
  <c r="Z277" i="2" a="1"/>
  <c r="Z277" i="2" s="1"/>
  <c r="Z269" i="2" a="1"/>
  <c r="Z269" i="2" s="1"/>
  <c r="W268" i="2" a="1"/>
  <c r="W268" i="2" s="1"/>
  <c r="AH29" i="1" s="1"/>
  <c r="Y266" i="2" a="1"/>
  <c r="Y266" i="2" s="1"/>
  <c r="W283" i="2" a="1"/>
  <c r="W283" i="2" s="1"/>
  <c r="AH44" i="1" s="1"/>
  <c r="X278" i="2" a="1"/>
  <c r="X278" i="2" s="1"/>
  <c r="AJ39" i="1" s="1"/>
  <c r="W282" i="2" a="1"/>
  <c r="W282" i="2" s="1"/>
  <c r="AH43" i="1" s="1"/>
  <c r="X268" i="2" a="1"/>
  <c r="X268" i="2" s="1"/>
  <c r="AJ29" i="1" s="1"/>
  <c r="W272" i="2" a="1"/>
  <c r="W272" i="2" s="1"/>
  <c r="AH33" i="1" s="1"/>
  <c r="Y276" i="2" a="1"/>
  <c r="Y276" i="2" s="1"/>
  <c r="Z276" i="2" a="1"/>
  <c r="Z276" i="2" s="1"/>
  <c r="W276" i="2" a="1"/>
  <c r="W276" i="2" s="1"/>
  <c r="AH37" i="1" s="1"/>
  <c r="X277" i="2" a="1"/>
  <c r="X277" i="2" s="1"/>
  <c r="AJ38" i="1" s="1"/>
  <c r="X270" i="2" a="1"/>
  <c r="X270" i="2" s="1"/>
  <c r="AJ31" i="1" s="1"/>
  <c r="Z267" i="2" a="1"/>
  <c r="Z267" i="2" s="1"/>
  <c r="Y272" i="2" a="1"/>
  <c r="Y272" i="2" s="1"/>
  <c r="X275" i="2" a="1"/>
  <c r="X275" i="2" s="1"/>
  <c r="AJ36" i="1" s="1"/>
  <c r="W275" i="2" a="1"/>
  <c r="W275" i="2" s="1"/>
  <c r="AH36" i="1" s="1"/>
  <c r="Z266" i="2" a="1"/>
  <c r="Z266" i="2" s="1"/>
  <c r="Z274" i="2" a="1"/>
  <c r="Z274" i="2" s="1"/>
  <c r="X269" i="2" a="1"/>
  <c r="X269" i="2" s="1"/>
  <c r="AJ30" i="1" s="1"/>
  <c r="X283" i="2" a="1"/>
  <c r="X283" i="2" s="1"/>
  <c r="AJ44" i="1" s="1"/>
  <c r="Z272" i="2" a="1"/>
  <c r="Z272" i="2" s="1"/>
  <c r="Y284" i="2" a="1"/>
  <c r="Y284" i="2" s="1"/>
  <c r="Z278" i="2" a="1"/>
  <c r="Z278" i="2" s="1"/>
  <c r="Y281" i="2" a="1"/>
  <c r="Y281" i="2" s="1"/>
  <c r="Y280" i="2" a="1"/>
  <c r="Y280" i="2" s="1"/>
  <c r="X282" i="2" a="1"/>
  <c r="X282" i="2" s="1"/>
  <c r="AJ43" i="1" s="1"/>
  <c r="W278" i="2" a="1"/>
  <c r="W278" i="2" s="1"/>
  <c r="AH39" i="1" s="1"/>
  <c r="W270" i="2" a="1"/>
  <c r="W270" i="2" s="1"/>
  <c r="Z268" i="2" a="1"/>
  <c r="Z268" i="2" s="1"/>
  <c r="Y277" i="2" a="1"/>
  <c r="Y277" i="2" s="1"/>
  <c r="X284" i="2" a="1"/>
  <c r="X284" i="2" s="1"/>
  <c r="AJ45" i="1" s="1"/>
  <c r="Y278" i="2" a="1"/>
  <c r="Y278" i="2" s="1"/>
  <c r="Y268" i="2" a="1"/>
  <c r="Y268" i="2" s="1"/>
  <c r="W274" i="2" a="1"/>
  <c r="W274" i="2" s="1"/>
  <c r="AH35" i="1" s="1"/>
  <c r="Z271" i="2" a="1"/>
  <c r="Z271" i="2" s="1"/>
  <c r="Z283" i="2" a="1"/>
  <c r="Z283" i="2" s="1"/>
  <c r="X285" i="2" a="1"/>
  <c r="X285" i="2" s="1"/>
  <c r="AJ46" i="1" s="1"/>
  <c r="Z280" i="2" a="1"/>
  <c r="Z280" i="2" s="1"/>
  <c r="Y273" i="2" a="1"/>
  <c r="Y273" i="2" s="1"/>
  <c r="X273" i="2" a="1"/>
  <c r="X273" i="2" s="1"/>
  <c r="AJ34" i="1" s="1"/>
  <c r="Y269" i="2" a="1"/>
  <c r="Y269" i="2" s="1"/>
  <c r="Z282" i="2" a="1"/>
  <c r="Z282" i="2" s="1"/>
  <c r="X267" i="2" a="1"/>
  <c r="X267" i="2" s="1"/>
  <c r="AJ28" i="1" s="1"/>
  <c r="X281" i="2" a="1"/>
  <c r="X281" i="2" s="1"/>
  <c r="AJ42" i="1" s="1"/>
  <c r="Z275" i="2" a="1"/>
  <c r="Z275" i="2" s="1"/>
  <c r="Z270" i="2" a="1"/>
  <c r="Z270" i="2" s="1"/>
  <c r="X279" i="2" a="1"/>
  <c r="X279" i="2" s="1"/>
  <c r="AJ40" i="1" s="1"/>
  <c r="Z284" i="2" a="1"/>
  <c r="Z284" i="2" s="1"/>
  <c r="Y279" i="2" a="1"/>
  <c r="Y279" i="2" s="1"/>
  <c r="W280" i="2" a="1"/>
  <c r="W280" i="2" s="1"/>
  <c r="AH41" i="1" s="1"/>
  <c r="X280" i="2" a="1"/>
  <c r="X280" i="2" s="1"/>
  <c r="AJ41" i="1" s="1"/>
  <c r="Y270" i="2" a="1"/>
  <c r="Y270" i="2" s="1"/>
  <c r="X274" i="2" a="1"/>
  <c r="X274" i="2" s="1"/>
  <c r="AJ35" i="1" s="1"/>
  <c r="W271" i="2" a="1"/>
  <c r="W271" i="2" s="1"/>
  <c r="AH32" i="1" s="1"/>
  <c r="W269" i="2" a="1"/>
  <c r="W269" i="2" s="1"/>
  <c r="AH30" i="1" s="1"/>
  <c r="Y282" i="2" a="1"/>
  <c r="Y282" i="2" s="1"/>
  <c r="W266" i="2" a="1"/>
  <c r="W266" i="2" s="1"/>
  <c r="AH27" i="1" s="1"/>
  <c r="Z281" i="2" a="1"/>
  <c r="Z281" i="2" s="1"/>
  <c r="W273" i="2" a="1"/>
  <c r="W273" i="2" s="1"/>
  <c r="AH34" i="1" s="1"/>
  <c r="X276" i="2" a="1"/>
  <c r="X276" i="2" s="1"/>
  <c r="AJ37" i="1" s="1"/>
  <c r="W277" i="2" a="1"/>
  <c r="W277" i="2" s="1"/>
  <c r="AH38" i="1" s="1"/>
  <c r="Z279" i="2" a="1"/>
  <c r="Z279" i="2" s="1"/>
  <c r="Y274" i="2" a="1"/>
  <c r="Y274" i="2" s="1"/>
  <c r="X272" i="2" a="1"/>
  <c r="X272" i="2" s="1"/>
  <c r="AJ33" i="1" s="1"/>
  <c r="W284" i="2" a="1"/>
  <c r="W284" i="2" s="1"/>
  <c r="AH45" i="1" s="1"/>
  <c r="Y285" i="2" a="1"/>
  <c r="Y285" i="2" s="1"/>
  <c r="Y271" i="2" a="1"/>
  <c r="Y271" i="2" s="1"/>
  <c r="Y275" i="2" a="1"/>
  <c r="Y275" i="2" s="1"/>
  <c r="W285" i="2" a="1"/>
  <c r="W285" i="2" s="1"/>
  <c r="AH46" i="1" s="1"/>
  <c r="Y267" i="2" a="1"/>
  <c r="Y267" i="2" s="1"/>
  <c r="W281" i="2" a="1"/>
  <c r="W281" i="2" s="1"/>
  <c r="AH42" i="1" s="1"/>
  <c r="X271" i="2" a="1"/>
  <c r="X271" i="2" s="1"/>
  <c r="AJ32" i="1" s="1"/>
  <c r="Z273" i="2" a="1"/>
  <c r="Z273" i="2" s="1"/>
  <c r="Y283" i="2" a="1"/>
  <c r="Y283" i="2" s="1"/>
  <c r="AH31" i="1" l="1"/>
  <c r="AH48" i="1" s="1"/>
  <c r="Z279" i="5" a="1"/>
  <c r="Z279" i="5" s="1"/>
  <c r="W267" i="5" a="1"/>
  <c r="W267" i="5" s="1"/>
  <c r="AT28" i="1" s="1"/>
  <c r="X279" i="5" a="1"/>
  <c r="X279" i="5" s="1"/>
  <c r="AV40" i="1" s="1"/>
  <c r="X284" i="5" a="1"/>
  <c r="X284" i="5" s="1"/>
  <c r="AV45" i="1" s="1"/>
  <c r="Z281" i="5" a="1"/>
  <c r="Z281" i="5" s="1"/>
  <c r="Y282" i="5" a="1"/>
  <c r="Y282" i="5" s="1"/>
  <c r="W278" i="5" a="1"/>
  <c r="W278" i="5" s="1"/>
  <c r="AT39" i="1" s="1"/>
  <c r="Y274" i="5" a="1"/>
  <c r="Y274" i="5" s="1"/>
  <c r="Y272" i="5" a="1"/>
  <c r="Y272" i="5" s="1"/>
  <c r="X267" i="5" a="1"/>
  <c r="X267" i="5" s="1"/>
  <c r="AV28" i="1" s="1"/>
  <c r="Z285" i="5" a="1"/>
  <c r="Z285" i="5" s="1"/>
  <c r="Z268" i="5" a="1"/>
  <c r="Z268" i="5" s="1"/>
  <c r="Z283" i="5" a="1"/>
  <c r="Z283" i="5" s="1"/>
  <c r="Z272" i="5" a="1"/>
  <c r="Z272" i="5" s="1"/>
  <c r="X272" i="5" a="1"/>
  <c r="X272" i="5" s="1"/>
  <c r="AV33" i="1" s="1"/>
  <c r="X271" i="5" a="1"/>
  <c r="X271" i="5" s="1"/>
  <c r="AV32" i="1" s="1"/>
  <c r="X275" i="5" a="1"/>
  <c r="X275" i="5" s="1"/>
  <c r="AV36" i="1" s="1"/>
  <c r="W273" i="5" a="1"/>
  <c r="W273" i="5" s="1"/>
  <c r="AT34" i="1" s="1"/>
  <c r="X277" i="5" a="1"/>
  <c r="X277" i="5" s="1"/>
  <c r="AV38" i="1" s="1"/>
  <c r="X285" i="5" a="1"/>
  <c r="X285" i="5" s="1"/>
  <c r="AV46" i="1" s="1"/>
  <c r="Y280" i="5" a="1"/>
  <c r="Y280" i="5" s="1"/>
  <c r="Y283" i="5" a="1"/>
  <c r="Y283" i="5" s="1"/>
  <c r="Y273" i="5" a="1"/>
  <c r="Y273" i="5" s="1"/>
  <c r="W275" i="5" a="1"/>
  <c r="W275" i="5" s="1"/>
  <c r="AT36" i="1" s="1"/>
  <c r="Y279" i="5" a="1"/>
  <c r="Y279" i="5" s="1"/>
  <c r="X276" i="5" a="1"/>
  <c r="X276" i="5" s="1"/>
  <c r="AV37" i="1" s="1"/>
  <c r="X280" i="5" a="1"/>
  <c r="X280" i="5" s="1"/>
  <c r="AV41" i="1" s="1"/>
  <c r="Z277" i="5" a="1"/>
  <c r="Z277" i="5" s="1"/>
  <c r="X278" i="5" a="1"/>
  <c r="X278" i="5" s="1"/>
  <c r="AV39" i="1" s="1"/>
  <c r="W268" i="5" a="1"/>
  <c r="W268" i="5" s="1"/>
  <c r="AT29" i="1" s="1"/>
  <c r="W277" i="5" a="1"/>
  <c r="W277" i="5" s="1"/>
  <c r="AT38" i="1" s="1"/>
  <c r="Y285" i="5" a="1"/>
  <c r="Y285" i="5" s="1"/>
  <c r="W279" i="5" a="1"/>
  <c r="W279" i="5" s="1"/>
  <c r="AT40" i="1" s="1"/>
  <c r="X268" i="5" a="1"/>
  <c r="X268" i="5" s="1"/>
  <c r="AV29" i="1" s="1"/>
  <c r="Z282" i="5" a="1"/>
  <c r="Z282" i="5" s="1"/>
  <c r="Y278" i="5" a="1"/>
  <c r="Y278" i="5" s="1"/>
  <c r="W276" i="5" a="1"/>
  <c r="W276" i="5" s="1"/>
  <c r="AT37" i="1" s="1"/>
  <c r="X269" i="5" a="1"/>
  <c r="X269" i="5" s="1"/>
  <c r="AV30" i="1" s="1"/>
  <c r="W285" i="5" a="1"/>
  <c r="W285" i="5" s="1"/>
  <c r="AT46" i="1" s="1"/>
  <c r="X273" i="5" a="1"/>
  <c r="X273" i="5" s="1"/>
  <c r="AV34" i="1" s="1"/>
  <c r="Y275" i="5" a="1"/>
  <c r="Y275" i="5" s="1"/>
  <c r="Z280" i="5" a="1"/>
  <c r="Z280" i="5" s="1"/>
  <c r="W270" i="5" a="1"/>
  <c r="W270" i="5" s="1"/>
  <c r="AT31" i="1" s="1"/>
  <c r="W282" i="5" a="1"/>
  <c r="W282" i="5" s="1"/>
  <c r="AT43" i="1" s="1"/>
  <c r="W274" i="5" a="1"/>
  <c r="W274" i="5" s="1"/>
  <c r="AT35" i="1" s="1"/>
  <c r="Y269" i="5" a="1"/>
  <c r="Y269" i="5" s="1"/>
  <c r="Y284" i="5" a="1"/>
  <c r="Y284" i="5" s="1"/>
  <c r="Y281" i="5" a="1"/>
  <c r="Y281" i="5" s="1"/>
  <c r="W269" i="5" a="1"/>
  <c r="W269" i="5" s="1"/>
  <c r="AT30" i="1" s="1"/>
  <c r="Y270" i="5" a="1"/>
  <c r="Y270" i="5" s="1"/>
  <c r="W272" i="5" a="1"/>
  <c r="W272" i="5" s="1"/>
  <c r="AT33" i="1" s="1"/>
  <c r="W280" i="5" a="1"/>
  <c r="W280" i="5" s="1"/>
  <c r="AT41" i="1" s="1"/>
  <c r="Z270" i="5" a="1"/>
  <c r="Z270" i="5" s="1"/>
  <c r="W266" i="5" a="1"/>
  <c r="W266" i="5" s="1"/>
  <c r="AT27" i="1" s="1"/>
  <c r="Z274" i="5" a="1"/>
  <c r="Z274" i="5" s="1"/>
  <c r="Z273" i="5" a="1"/>
  <c r="Z273" i="5" s="1"/>
  <c r="Y271" i="5" a="1"/>
  <c r="Y271" i="5" s="1"/>
  <c r="Y276" i="5" a="1"/>
  <c r="Y276" i="5" s="1"/>
  <c r="X274" i="5" a="1"/>
  <c r="X274" i="5" s="1"/>
  <c r="AV35" i="1" s="1"/>
  <c r="W271" i="5" a="1"/>
  <c r="W271" i="5" s="1"/>
  <c r="AT32" i="1" s="1"/>
  <c r="W284" i="5" a="1"/>
  <c r="W284" i="5" s="1"/>
  <c r="AT45" i="1" s="1"/>
  <c r="Z278" i="5" a="1"/>
  <c r="Z278" i="5" s="1"/>
  <c r="Z275" i="5" a="1"/>
  <c r="Z275" i="5" s="1"/>
  <c r="X266" i="5" a="1"/>
  <c r="X266" i="5" s="1"/>
  <c r="AV27" i="1" s="1"/>
  <c r="Z269" i="5" a="1"/>
  <c r="Z269" i="5" s="1"/>
  <c r="X283" i="5" a="1"/>
  <c r="X283" i="5" s="1"/>
  <c r="AV44" i="1" s="1"/>
  <c r="Z276" i="5" a="1"/>
  <c r="Z276" i="5" s="1"/>
  <c r="Z266" i="5" a="1"/>
  <c r="Z266" i="5" s="1"/>
  <c r="Y268" i="5" a="1"/>
  <c r="Y268" i="5" s="1"/>
  <c r="W283" i="5" a="1"/>
  <c r="W283" i="5" s="1"/>
  <c r="AT44" i="1" s="1"/>
  <c r="Y267" i="5" a="1"/>
  <c r="Y267" i="5" s="1"/>
  <c r="X281" i="5" a="1"/>
  <c r="X281" i="5" s="1"/>
  <c r="AV42" i="1" s="1"/>
  <c r="Z271" i="5" a="1"/>
  <c r="Z271" i="5" s="1"/>
  <c r="Z267" i="5" a="1"/>
  <c r="Z267" i="5" s="1"/>
  <c r="Y277" i="5" a="1"/>
  <c r="Y277" i="5" s="1"/>
  <c r="X270" i="5" a="1"/>
  <c r="X270" i="5" s="1"/>
  <c r="AV31" i="1" s="1"/>
  <c r="Z284" i="5" a="1"/>
  <c r="Z284" i="5" s="1"/>
  <c r="Y266" i="5" a="1"/>
  <c r="Y266" i="5" s="1"/>
  <c r="W281" i="5" a="1"/>
  <c r="W281" i="5" s="1"/>
  <c r="AT42" i="1" s="1"/>
  <c r="X282" i="5" a="1"/>
  <c r="X282" i="5" s="1"/>
  <c r="AV43" i="1" s="1"/>
  <c r="Y269" i="4" a="1"/>
  <c r="Y269" i="4" s="1"/>
  <c r="X281" i="4" a="1"/>
  <c r="X281" i="4" s="1"/>
  <c r="AR42" i="1" s="1"/>
  <c r="Y281" i="4" a="1"/>
  <c r="Y281" i="4" s="1"/>
  <c r="Z279" i="4" a="1"/>
  <c r="Z279" i="4" s="1"/>
  <c r="Y267" i="4" a="1"/>
  <c r="Y267" i="4" s="1"/>
  <c r="Y275" i="4" a="1"/>
  <c r="Y275" i="4" s="1"/>
  <c r="Z276" i="4" a="1"/>
  <c r="Z276" i="4" s="1"/>
  <c r="Y273" i="4" a="1"/>
  <c r="Y273" i="4" s="1"/>
  <c r="Y283" i="4" a="1"/>
  <c r="Y283" i="4" s="1"/>
  <c r="X271" i="4" a="1"/>
  <c r="X271" i="4" s="1"/>
  <c r="AR32" i="1" s="1"/>
  <c r="Z271" i="4" a="1"/>
  <c r="Z271" i="4" s="1"/>
  <c r="X266" i="4" a="1"/>
  <c r="X266" i="4" s="1"/>
  <c r="AR27" i="1" s="1"/>
  <c r="W276" i="4" a="1"/>
  <c r="W276" i="4" s="1"/>
  <c r="AP37" i="1" s="1"/>
  <c r="W268" i="4" a="1"/>
  <c r="W268" i="4" s="1"/>
  <c r="AP29" i="1" s="1"/>
  <c r="X279" i="4" a="1"/>
  <c r="X279" i="4" s="1"/>
  <c r="AR40" i="1" s="1"/>
  <c r="W275" i="4" a="1"/>
  <c r="W275" i="4" s="1"/>
  <c r="AP36" i="1" s="1"/>
  <c r="Z280" i="4" a="1"/>
  <c r="Z280" i="4" s="1"/>
  <c r="W280" i="4" a="1"/>
  <c r="W280" i="4" s="1"/>
  <c r="AP41" i="1" s="1"/>
  <c r="X270" i="4" a="1"/>
  <c r="X270" i="4" s="1"/>
  <c r="AR31" i="1" s="1"/>
  <c r="Z274" i="4" a="1"/>
  <c r="Z274" i="4" s="1"/>
  <c r="W266" i="4" a="1"/>
  <c r="W266" i="4" s="1"/>
  <c r="AP27" i="1" s="1"/>
  <c r="Z282" i="4" a="1"/>
  <c r="Z282" i="4" s="1"/>
  <c r="Z278" i="4" a="1"/>
  <c r="Z278" i="4" s="1"/>
  <c r="W283" i="4" a="1"/>
  <c r="W283" i="4" s="1"/>
  <c r="AP44" i="1" s="1"/>
  <c r="X272" i="4" a="1"/>
  <c r="X272" i="4" s="1"/>
  <c r="AR33" i="1" s="1"/>
  <c r="Z284" i="4" a="1"/>
  <c r="Z284" i="4" s="1"/>
  <c r="X275" i="4" a="1"/>
  <c r="X275" i="4" s="1"/>
  <c r="AR36" i="1" s="1"/>
  <c r="X285" i="4" a="1"/>
  <c r="X285" i="4" s="1"/>
  <c r="AR46" i="1" s="1"/>
  <c r="X268" i="4" a="1"/>
  <c r="X268" i="4" s="1"/>
  <c r="AR29" i="1" s="1"/>
  <c r="W278" i="4" a="1"/>
  <c r="W278" i="4" s="1"/>
  <c r="AP39" i="1" s="1"/>
  <c r="Y271" i="4" a="1"/>
  <c r="Y271" i="4" s="1"/>
  <c r="Z281" i="4" a="1"/>
  <c r="Z281" i="4" s="1"/>
  <c r="Y277" i="4" a="1"/>
  <c r="Y277" i="4" s="1"/>
  <c r="X283" i="4" a="1"/>
  <c r="X283" i="4" s="1"/>
  <c r="AR44" i="1" s="1"/>
  <c r="W279" i="4" a="1"/>
  <c r="W279" i="4" s="1"/>
  <c r="AP40" i="1" s="1"/>
  <c r="Z285" i="4" a="1"/>
  <c r="Z285" i="4" s="1"/>
  <c r="X282" i="4" a="1"/>
  <c r="X282" i="4" s="1"/>
  <c r="AR43" i="1" s="1"/>
  <c r="W285" i="4" a="1"/>
  <c r="W285" i="4" s="1"/>
  <c r="AP46" i="1" s="1"/>
  <c r="Z269" i="4" a="1"/>
  <c r="Z269" i="4" s="1"/>
  <c r="Y282" i="4" a="1"/>
  <c r="Y282" i="4" s="1"/>
  <c r="X273" i="4" a="1"/>
  <c r="X273" i="4" s="1"/>
  <c r="AR34" i="1" s="1"/>
  <c r="X267" i="4" a="1"/>
  <c r="X267" i="4" s="1"/>
  <c r="AR28" i="1" s="1"/>
  <c r="Z273" i="4" a="1"/>
  <c r="Z273" i="4" s="1"/>
  <c r="Y266" i="4" a="1"/>
  <c r="Y266" i="4" s="1"/>
  <c r="W267" i="4" a="1"/>
  <c r="W267" i="4" s="1"/>
  <c r="AP28" i="1" s="1"/>
  <c r="W284" i="4" a="1"/>
  <c r="W284" i="4" s="1"/>
  <c r="AP45" i="1" s="1"/>
  <c r="W282" i="4" a="1"/>
  <c r="W282" i="4" s="1"/>
  <c r="AP43" i="1" s="1"/>
  <c r="Y285" i="4" a="1"/>
  <c r="Y285" i="4" s="1"/>
  <c r="Y274" i="4" a="1"/>
  <c r="Y274" i="4" s="1"/>
  <c r="W273" i="4" a="1"/>
  <c r="W273" i="4" s="1"/>
  <c r="AP34" i="1" s="1"/>
  <c r="Z283" i="4" a="1"/>
  <c r="Z283" i="4" s="1"/>
  <c r="Z266" i="4" a="1"/>
  <c r="Z266" i="4" s="1"/>
  <c r="W274" i="4" a="1"/>
  <c r="W274" i="4" s="1"/>
  <c r="AP35" i="1" s="1"/>
  <c r="Y284" i="4" a="1"/>
  <c r="Y284" i="4" s="1"/>
  <c r="X277" i="4" a="1"/>
  <c r="X277" i="4" s="1"/>
  <c r="AR38" i="1" s="1"/>
  <c r="Y280" i="4" a="1"/>
  <c r="Y280" i="4" s="1"/>
  <c r="Z275" i="4" a="1"/>
  <c r="Z275" i="4" s="1"/>
  <c r="Z277" i="4" a="1"/>
  <c r="Z277" i="4" s="1"/>
  <c r="X278" i="4" a="1"/>
  <c r="X278" i="4" s="1"/>
  <c r="AR39" i="1" s="1"/>
  <c r="Y272" i="4" a="1"/>
  <c r="Y272" i="4" s="1"/>
  <c r="X276" i="4" a="1"/>
  <c r="X276" i="4" s="1"/>
  <c r="AR37" i="1" s="1"/>
  <c r="W271" i="4" a="1"/>
  <c r="W271" i="4" s="1"/>
  <c r="AP32" i="1" s="1"/>
  <c r="W272" i="4" a="1"/>
  <c r="W272" i="4" s="1"/>
  <c r="AP33" i="1" s="1"/>
  <c r="W277" i="4" a="1"/>
  <c r="W277" i="4" s="1"/>
  <c r="AP38" i="1" s="1"/>
  <c r="Y279" i="4" a="1"/>
  <c r="Y279" i="4" s="1"/>
  <c r="W270" i="4" a="1"/>
  <c r="W270" i="4" s="1"/>
  <c r="AP31" i="1" s="1"/>
  <c r="X274" i="4" a="1"/>
  <c r="X274" i="4" s="1"/>
  <c r="AR35" i="1" s="1"/>
  <c r="W281" i="4" a="1"/>
  <c r="W281" i="4" s="1"/>
  <c r="AP42" i="1" s="1"/>
  <c r="X280" i="4" a="1"/>
  <c r="X280" i="4" s="1"/>
  <c r="AR41" i="1" s="1"/>
  <c r="Z268" i="4" a="1"/>
  <c r="Z268" i="4" s="1"/>
  <c r="W269" i="4" a="1"/>
  <c r="W269" i="4" s="1"/>
  <c r="AP30" i="1" s="1"/>
  <c r="Z272" i="4" a="1"/>
  <c r="Z272" i="4" s="1"/>
  <c r="X284" i="4" a="1"/>
  <c r="X284" i="4" s="1"/>
  <c r="AR45" i="1" s="1"/>
  <c r="Y268" i="4" a="1"/>
  <c r="Y268" i="4" s="1"/>
  <c r="Z267" i="4" a="1"/>
  <c r="Z267" i="4" s="1"/>
  <c r="Y276" i="4" a="1"/>
  <c r="Y276" i="4" s="1"/>
  <c r="Y278" i="4" a="1"/>
  <c r="Y278" i="4" s="1"/>
  <c r="Y270" i="4" a="1"/>
  <c r="Y270" i="4" s="1"/>
  <c r="X269" i="4" a="1"/>
  <c r="X269" i="4" s="1"/>
  <c r="AR30" i="1" s="1"/>
  <c r="Z270" i="4" a="1"/>
  <c r="Z270" i="4" s="1"/>
  <c r="X257" i="3"/>
  <c r="Y256" i="3"/>
  <c r="Z256" i="3" s="1"/>
  <c r="X258" i="3" l="1"/>
  <c r="Y257" i="3"/>
  <c r="Z257" i="3" s="1"/>
  <c r="X259" i="3" l="1"/>
  <c r="Y258" i="3"/>
  <c r="Z258" i="3" s="1"/>
  <c r="X260" i="3" l="1"/>
  <c r="Y259" i="3"/>
  <c r="Z259" i="3" s="1"/>
  <c r="X261" i="3" l="1"/>
  <c r="Y260" i="3"/>
  <c r="Z260" i="3" s="1"/>
  <c r="X262" i="3" l="1"/>
  <c r="Y261" i="3"/>
  <c r="Z261" i="3" s="1"/>
  <c r="X263" i="3" l="1"/>
  <c r="Y263" i="3" s="1"/>
  <c r="Z263" i="3" s="1"/>
  <c r="Y262" i="3"/>
  <c r="Z262" i="3" s="1"/>
  <c r="Z270" i="3" l="1" a="1"/>
  <c r="Z270" i="3" s="1"/>
  <c r="X285" i="3" a="1"/>
  <c r="X285" i="3" s="1"/>
  <c r="AN46" i="1" s="1"/>
  <c r="Z275" i="3" a="1"/>
  <c r="Z275" i="3" s="1"/>
  <c r="X278" i="3" a="1"/>
  <c r="X278" i="3" s="1"/>
  <c r="AN39" i="1" s="1"/>
  <c r="W277" i="3" a="1"/>
  <c r="W277" i="3" s="1"/>
  <c r="AL38" i="1" s="1"/>
  <c r="X271" i="3" a="1"/>
  <c r="X271" i="3" s="1"/>
  <c r="AN32" i="1" s="1"/>
  <c r="W273" i="3" a="1"/>
  <c r="W273" i="3" s="1"/>
  <c r="AL34" i="1" s="1"/>
  <c r="Z281" i="3" a="1"/>
  <c r="Z281" i="3" s="1"/>
  <c r="Y279" i="3" a="1"/>
  <c r="Y279" i="3" s="1"/>
  <c r="Y266" i="3" a="1"/>
  <c r="Y266" i="3" s="1"/>
  <c r="W283" i="3" a="1"/>
  <c r="W283" i="3" s="1"/>
  <c r="AL44" i="1" s="1"/>
  <c r="W276" i="3" a="1"/>
  <c r="W276" i="3" s="1"/>
  <c r="AL37" i="1" s="1"/>
  <c r="Z276" i="3" a="1"/>
  <c r="Z276" i="3" s="1"/>
  <c r="Y270" i="3" a="1"/>
  <c r="Y270" i="3" s="1"/>
  <c r="W266" i="3" a="1"/>
  <c r="W266" i="3" s="1"/>
  <c r="AL27" i="1" s="1"/>
  <c r="Y268" i="3" a="1"/>
  <c r="Y268" i="3" s="1"/>
  <c r="Y283" i="3" a="1"/>
  <c r="Y283" i="3" s="1"/>
  <c r="X269" i="3" a="1"/>
  <c r="X269" i="3" s="1"/>
  <c r="AN30" i="1" s="1"/>
  <c r="X268" i="3" a="1"/>
  <c r="X268" i="3" s="1"/>
  <c r="AN29" i="1" s="1"/>
  <c r="W281" i="3" a="1"/>
  <c r="W281" i="3" s="1"/>
  <c r="AL42" i="1" s="1"/>
  <c r="Y285" i="3" a="1"/>
  <c r="Y285" i="3" s="1"/>
  <c r="Z279" i="3" a="1"/>
  <c r="Z279" i="3" s="1"/>
  <c r="W268" i="3" a="1"/>
  <c r="W268" i="3" s="1"/>
  <c r="AL29" i="1" s="1"/>
  <c r="X274" i="3" a="1"/>
  <c r="X274" i="3" s="1"/>
  <c r="AN35" i="1" s="1"/>
  <c r="X281" i="3" a="1"/>
  <c r="X281" i="3" s="1"/>
  <c r="AN42" i="1" s="1"/>
  <c r="X276" i="3" a="1"/>
  <c r="X276" i="3" s="1"/>
  <c r="AN37" i="1" s="1"/>
  <c r="X272" i="3" a="1"/>
  <c r="X272" i="3" s="1"/>
  <c r="AN33" i="1" s="1"/>
  <c r="Z277" i="3" a="1"/>
  <c r="Z277" i="3" s="1"/>
  <c r="Y280" i="3" a="1"/>
  <c r="Y280" i="3" s="1"/>
  <c r="W271" i="3" a="1"/>
  <c r="W271" i="3" s="1"/>
  <c r="AL32" i="1" s="1"/>
  <c r="X277" i="3" a="1"/>
  <c r="X277" i="3" s="1"/>
  <c r="AN38" i="1" s="1"/>
  <c r="X283" i="3" a="1"/>
  <c r="X283" i="3" s="1"/>
  <c r="AN44" i="1" s="1"/>
  <c r="W272" i="3" a="1"/>
  <c r="W272" i="3" s="1"/>
  <c r="AL33" i="1" s="1"/>
  <c r="Y276" i="3" a="1"/>
  <c r="Y276" i="3" s="1"/>
  <c r="Z284" i="3" a="1"/>
  <c r="Z284" i="3" s="1"/>
  <c r="X270" i="3" a="1"/>
  <c r="X270" i="3" s="1"/>
  <c r="AN31" i="1" s="1"/>
  <c r="Z278" i="3" a="1"/>
  <c r="Z278" i="3" s="1"/>
  <c r="W282" i="3" a="1"/>
  <c r="W282" i="3" s="1"/>
  <c r="AL43" i="1" s="1"/>
  <c r="Y269" i="3" a="1"/>
  <c r="Y269" i="3" s="1"/>
  <c r="Y284" i="3" a="1"/>
  <c r="Y284" i="3" s="1"/>
  <c r="Z274" i="3" a="1"/>
  <c r="Z274" i="3" s="1"/>
  <c r="Z268" i="3" a="1"/>
  <c r="Z268" i="3" s="1"/>
  <c r="Z282" i="3" a="1"/>
  <c r="Z282" i="3" s="1"/>
  <c r="Z285" i="3" a="1"/>
  <c r="Z285" i="3" s="1"/>
  <c r="Y273" i="3" a="1"/>
  <c r="Y273" i="3" s="1"/>
  <c r="W269" i="3" a="1"/>
  <c r="W269" i="3" s="1"/>
  <c r="AL30" i="1" s="1"/>
  <c r="X267" i="3" a="1"/>
  <c r="X267" i="3" s="1"/>
  <c r="AN28" i="1" s="1"/>
  <c r="W275" i="3" a="1"/>
  <c r="W275" i="3" s="1"/>
  <c r="AL36" i="1" s="1"/>
  <c r="Y275" i="3" a="1"/>
  <c r="Y275" i="3" s="1"/>
  <c r="X280" i="3" a="1"/>
  <c r="X280" i="3" s="1"/>
  <c r="AN41" i="1" s="1"/>
  <c r="Y281" i="3" a="1"/>
  <c r="Y281" i="3" s="1"/>
  <c r="X266" i="3" a="1"/>
  <c r="X266" i="3" s="1"/>
  <c r="AN27" i="1" s="1"/>
  <c r="W267" i="3" a="1"/>
  <c r="W267" i="3" s="1"/>
  <c r="AL28" i="1" s="1"/>
  <c r="X275" i="3" a="1"/>
  <c r="X275" i="3" s="1"/>
  <c r="AN36" i="1" s="1"/>
  <c r="X279" i="3" a="1"/>
  <c r="X279" i="3" s="1"/>
  <c r="AN40" i="1" s="1"/>
  <c r="Z267" i="3" a="1"/>
  <c r="Z267" i="3" s="1"/>
  <c r="Z283" i="3" a="1"/>
  <c r="Z283" i="3" s="1"/>
  <c r="Z266" i="3" a="1"/>
  <c r="Z266" i="3" s="1"/>
  <c r="Z271" i="3" a="1"/>
  <c r="Z271" i="3" s="1"/>
  <c r="Z273" i="3" a="1"/>
  <c r="Z273" i="3" s="1"/>
  <c r="W279" i="3" a="1"/>
  <c r="W279" i="3" s="1"/>
  <c r="AL40" i="1" s="1"/>
  <c r="Z272" i="3" a="1"/>
  <c r="Z272" i="3" s="1"/>
  <c r="Y278" i="3" a="1"/>
  <c r="Y278" i="3" s="1"/>
  <c r="Z269" i="3" a="1"/>
  <c r="Z269" i="3" s="1"/>
  <c r="Z280" i="3" a="1"/>
  <c r="Z280" i="3" s="1"/>
  <c r="W274" i="3" a="1"/>
  <c r="W274" i="3" s="1"/>
  <c r="AL35" i="1" s="1"/>
  <c r="Y271" i="3" a="1"/>
  <c r="Y271" i="3" s="1"/>
  <c r="X282" i="3" a="1"/>
  <c r="X282" i="3" s="1"/>
  <c r="AN43" i="1" s="1"/>
  <c r="X284" i="3" a="1"/>
  <c r="X284" i="3" s="1"/>
  <c r="AN45" i="1" s="1"/>
  <c r="Y267" i="3" a="1"/>
  <c r="Y267" i="3" s="1"/>
  <c r="W278" i="3" a="1"/>
  <c r="W278" i="3" s="1"/>
  <c r="AL39" i="1" s="1"/>
  <c r="W285" i="3" a="1"/>
  <c r="W285" i="3" s="1"/>
  <c r="AL46" i="1" s="1"/>
  <c r="W280" i="3" a="1"/>
  <c r="W280" i="3" s="1"/>
  <c r="AL41" i="1" s="1"/>
  <c r="W284" i="3" a="1"/>
  <c r="W284" i="3" s="1"/>
  <c r="AL45" i="1" s="1"/>
  <c r="X273" i="3" a="1"/>
  <c r="X273" i="3" s="1"/>
  <c r="AN34" i="1" s="1"/>
  <c r="Y274" i="3" a="1"/>
  <c r="Y274" i="3" s="1"/>
  <c r="Y277" i="3" a="1"/>
  <c r="Y277" i="3" s="1"/>
  <c r="W270" i="3" a="1"/>
  <c r="W270" i="3" s="1"/>
  <c r="AL31" i="1" s="1"/>
  <c r="Y282" i="3" a="1"/>
  <c r="Y282" i="3" s="1"/>
  <c r="Y272" i="3" a="1"/>
  <c r="Y272" i="3" s="1"/>
</calcChain>
</file>

<file path=xl/sharedStrings.xml><?xml version="1.0" encoding="utf-8"?>
<sst xmlns="http://schemas.openxmlformats.org/spreadsheetml/2006/main" count="1091" uniqueCount="285">
  <si>
    <t>項目</t>
    <rPh sb="0" eb="2">
      <t>コウモk</t>
    </rPh>
    <phoneticPr fontId="1"/>
  </si>
  <si>
    <t>記号</t>
    <rPh sb="0" eb="2">
      <t>キg</t>
    </rPh>
    <phoneticPr fontId="1"/>
  </si>
  <si>
    <t>値</t>
    <rPh sb="0" eb="1">
      <t>アタ</t>
    </rPh>
    <phoneticPr fontId="1"/>
  </si>
  <si>
    <t>公称開放電圧</t>
    <rPh sb="0" eb="2">
      <t>コウショ</t>
    </rPh>
    <rPh sb="2" eb="4">
      <t>カ</t>
    </rPh>
    <rPh sb="4" eb="6">
      <t>デンアt</t>
    </rPh>
    <phoneticPr fontId="1"/>
  </si>
  <si>
    <t>公称短絡電流</t>
    <rPh sb="0" eb="2">
      <t>コウショ</t>
    </rPh>
    <rPh sb="2" eb="6">
      <t>タンラk</t>
    </rPh>
    <phoneticPr fontId="1"/>
  </si>
  <si>
    <t>公称最大出力</t>
    <rPh sb="0" eb="2">
      <t>コウショ</t>
    </rPh>
    <rPh sb="2" eb="4">
      <t>サ</t>
    </rPh>
    <rPh sb="4" eb="6">
      <t>sy</t>
    </rPh>
    <phoneticPr fontId="1"/>
  </si>
  <si>
    <t>公称最大出力動作電圧</t>
    <rPh sb="0" eb="2">
      <t>コウショ</t>
    </rPh>
    <rPh sb="2" eb="6">
      <t>サ</t>
    </rPh>
    <rPh sb="6" eb="8">
      <t>ドウs</t>
    </rPh>
    <rPh sb="8" eb="10">
      <t>デンアt</t>
    </rPh>
    <phoneticPr fontId="1"/>
  </si>
  <si>
    <t>V</t>
    <phoneticPr fontId="1"/>
  </si>
  <si>
    <t>W</t>
    <phoneticPr fontId="1"/>
  </si>
  <si>
    <t>開放電圧</t>
    <rPh sb="0" eb="2">
      <t>カ</t>
    </rPh>
    <rPh sb="2" eb="4">
      <t>デンアt</t>
    </rPh>
    <phoneticPr fontId="1"/>
  </si>
  <si>
    <t>短絡電流</t>
    <rPh sb="0" eb="4">
      <t>タンラk</t>
    </rPh>
    <phoneticPr fontId="1"/>
  </si>
  <si>
    <r>
      <t>P</t>
    </r>
    <r>
      <rPr>
        <vertAlign val="subscript"/>
        <sz val="12"/>
        <color theme="1"/>
        <rFont val="ＭＳ Ｐゴシック"/>
        <family val="3"/>
        <charset val="128"/>
      </rPr>
      <t>m(max)</t>
    </r>
    <phoneticPr fontId="1"/>
  </si>
  <si>
    <r>
      <t>V</t>
    </r>
    <r>
      <rPr>
        <vertAlign val="subscript"/>
        <sz val="12"/>
        <color theme="1"/>
        <rFont val="ＭＳ Ｐゴシック"/>
        <family val="3"/>
        <charset val="128"/>
      </rPr>
      <t>m(max)</t>
    </r>
    <phoneticPr fontId="1"/>
  </si>
  <si>
    <r>
      <t>I</t>
    </r>
    <r>
      <rPr>
        <vertAlign val="subscript"/>
        <sz val="12"/>
        <color theme="1"/>
        <rFont val="ＭＳ Ｐゴシック"/>
        <family val="3"/>
        <charset val="128"/>
      </rPr>
      <t>m(max)</t>
    </r>
    <phoneticPr fontId="1"/>
  </si>
  <si>
    <t>公称最大出力動作電流</t>
    <rPh sb="0" eb="2">
      <t>コウショ</t>
    </rPh>
    <rPh sb="2" eb="4">
      <t>サ</t>
    </rPh>
    <rPh sb="4" eb="6">
      <t>シュツリョク</t>
    </rPh>
    <rPh sb="6" eb="8">
      <t>ドウs</t>
    </rPh>
    <rPh sb="8" eb="10">
      <t>デンリュウ</t>
    </rPh>
    <phoneticPr fontId="1"/>
  </si>
  <si>
    <t>蓄電システム開放電圧</t>
    <rPh sb="0" eb="2">
      <t>チクデン</t>
    </rPh>
    <rPh sb="6" eb="8">
      <t>カイホウ</t>
    </rPh>
    <rPh sb="8" eb="10">
      <t>デンアツ</t>
    </rPh>
    <phoneticPr fontId="1"/>
  </si>
  <si>
    <t>蓄電システム定格電圧</t>
    <rPh sb="0" eb="2">
      <t>チクデン</t>
    </rPh>
    <rPh sb="6" eb="8">
      <t>テイカク</t>
    </rPh>
    <rPh sb="8" eb="10">
      <t>デンアツ</t>
    </rPh>
    <phoneticPr fontId="1"/>
  </si>
  <si>
    <t>蓄電システム起動電圧</t>
    <rPh sb="0" eb="2">
      <t>チクデン</t>
    </rPh>
    <rPh sb="6" eb="8">
      <t>キドウ</t>
    </rPh>
    <rPh sb="8" eb="10">
      <t>デンアツ</t>
    </rPh>
    <phoneticPr fontId="1"/>
  </si>
  <si>
    <t>蓄電システム短絡電流</t>
    <rPh sb="0" eb="2">
      <t>チクデン</t>
    </rPh>
    <rPh sb="6" eb="8">
      <t>タンラク</t>
    </rPh>
    <rPh sb="8" eb="10">
      <t>デンリュウ</t>
    </rPh>
    <phoneticPr fontId="1"/>
  </si>
  <si>
    <t>蓄電システム動作電流</t>
    <rPh sb="0" eb="2">
      <t>チクデン</t>
    </rPh>
    <rPh sb="6" eb="8">
      <t>ドウサ</t>
    </rPh>
    <rPh sb="8" eb="10">
      <t>デンリュウ</t>
    </rPh>
    <phoneticPr fontId="1"/>
  </si>
  <si>
    <t>蓄電システムMPPT最大電圧</t>
    <rPh sb="0" eb="2">
      <t>チクデン</t>
    </rPh>
    <rPh sb="10" eb="12">
      <t>サイダイ</t>
    </rPh>
    <rPh sb="12" eb="14">
      <t>デンアツ</t>
    </rPh>
    <phoneticPr fontId="1"/>
  </si>
  <si>
    <t>余裕率1</t>
    <rPh sb="0" eb="2">
      <t>ヨユウ</t>
    </rPh>
    <rPh sb="2" eb="3">
      <t>リツ</t>
    </rPh>
    <phoneticPr fontId="1"/>
  </si>
  <si>
    <t>余裕率2</t>
    <rPh sb="0" eb="2">
      <t>ヨユウ</t>
    </rPh>
    <rPh sb="2" eb="3">
      <t>リツ</t>
    </rPh>
    <phoneticPr fontId="1"/>
  </si>
  <si>
    <t>－</t>
    <phoneticPr fontId="1"/>
  </si>
  <si>
    <t>V</t>
    <phoneticPr fontId="1"/>
  </si>
  <si>
    <t>A</t>
    <phoneticPr fontId="1"/>
  </si>
  <si>
    <t>H1　システム定数</t>
    <rPh sb="7" eb="9">
      <t>ジョウスウ</t>
    </rPh>
    <phoneticPr fontId="1"/>
  </si>
  <si>
    <r>
      <t>N</t>
    </r>
    <r>
      <rPr>
        <vertAlign val="subscript"/>
        <sz val="12"/>
        <color theme="1"/>
        <rFont val="ＭＳ Ｐゴシック"/>
        <family val="3"/>
        <charset val="128"/>
      </rPr>
      <t>max</t>
    </r>
    <phoneticPr fontId="1"/>
  </si>
  <si>
    <r>
      <t>M</t>
    </r>
    <r>
      <rPr>
        <vertAlign val="subscript"/>
        <sz val="12"/>
        <color theme="1"/>
        <rFont val="ＭＳ Ｐゴシック"/>
        <family val="3"/>
        <charset val="128"/>
      </rPr>
      <t>max</t>
    </r>
    <phoneticPr fontId="1"/>
  </si>
  <si>
    <r>
      <t>V</t>
    </r>
    <r>
      <rPr>
        <vertAlign val="subscript"/>
        <sz val="12"/>
        <color theme="1"/>
        <rFont val="ＭＳ Ｐゴシック"/>
        <family val="3"/>
        <charset val="128"/>
      </rPr>
      <t>h1(oc)</t>
    </r>
    <phoneticPr fontId="1"/>
  </si>
  <si>
    <r>
      <t>V</t>
    </r>
    <r>
      <rPr>
        <vertAlign val="subscript"/>
        <sz val="12"/>
        <color theme="1"/>
        <rFont val="ＭＳ Ｐゴシック"/>
        <family val="3"/>
        <charset val="128"/>
      </rPr>
      <t>h1(start)</t>
    </r>
    <phoneticPr fontId="1"/>
  </si>
  <si>
    <r>
      <t>V</t>
    </r>
    <r>
      <rPr>
        <vertAlign val="subscript"/>
        <sz val="12"/>
        <color theme="1"/>
        <rFont val="ＭＳ Ｐゴシック"/>
        <family val="3"/>
        <charset val="128"/>
      </rPr>
      <t>h1(typ)</t>
    </r>
    <phoneticPr fontId="1"/>
  </si>
  <si>
    <r>
      <t>V</t>
    </r>
    <r>
      <rPr>
        <vertAlign val="subscript"/>
        <sz val="12"/>
        <color theme="1"/>
        <rFont val="ＭＳ Ｐゴシック"/>
        <family val="3"/>
        <charset val="128"/>
      </rPr>
      <t>h1(mppt)</t>
    </r>
    <phoneticPr fontId="1"/>
  </si>
  <si>
    <r>
      <t>I</t>
    </r>
    <r>
      <rPr>
        <vertAlign val="subscript"/>
        <sz val="12"/>
        <color theme="1"/>
        <rFont val="ＭＳ Ｐゴシック"/>
        <family val="3"/>
        <charset val="128"/>
      </rPr>
      <t>h1(sc)</t>
    </r>
    <phoneticPr fontId="1"/>
  </si>
  <si>
    <r>
      <t>I</t>
    </r>
    <r>
      <rPr>
        <vertAlign val="subscript"/>
        <sz val="12"/>
        <color theme="1"/>
        <rFont val="ＭＳ Ｐゴシック"/>
        <family val="3"/>
        <charset val="128"/>
      </rPr>
      <t>h1(op)</t>
    </r>
    <phoneticPr fontId="1"/>
  </si>
  <si>
    <r>
      <t>α</t>
    </r>
    <r>
      <rPr>
        <vertAlign val="subscript"/>
        <sz val="12"/>
        <color theme="1"/>
        <rFont val="ＭＳ Ｐゴシック"/>
        <family val="3"/>
        <charset val="128"/>
      </rPr>
      <t>1</t>
    </r>
    <phoneticPr fontId="1"/>
  </si>
  <si>
    <r>
      <t>α</t>
    </r>
    <r>
      <rPr>
        <vertAlign val="subscript"/>
        <sz val="12"/>
        <color theme="1"/>
        <rFont val="ＭＳ Ｐゴシック"/>
        <family val="3"/>
        <charset val="128"/>
      </rPr>
      <t>2</t>
    </r>
    <phoneticPr fontId="1"/>
  </si>
  <si>
    <t>単位</t>
    <rPh sb="0" eb="2">
      <t>タンイ</t>
    </rPh>
    <phoneticPr fontId="1"/>
  </si>
  <si>
    <t>ユーザー設定</t>
    <rPh sb="4" eb="6">
      <t>セッテイ</t>
    </rPh>
    <phoneticPr fontId="1"/>
  </si>
  <si>
    <r>
      <t>V</t>
    </r>
    <r>
      <rPr>
        <vertAlign val="subscript"/>
        <sz val="12"/>
        <color theme="1"/>
        <rFont val="ＭＳ Ｐゴシック"/>
        <family val="3"/>
        <charset val="128"/>
      </rPr>
      <t>m(oc)</t>
    </r>
    <phoneticPr fontId="1"/>
  </si>
  <si>
    <r>
      <t>I</t>
    </r>
    <r>
      <rPr>
        <vertAlign val="subscript"/>
        <sz val="12"/>
        <color theme="1"/>
        <rFont val="ＭＳ Ｐゴシック"/>
        <family val="3"/>
        <charset val="128"/>
      </rPr>
      <t>m(sc)</t>
    </r>
    <phoneticPr fontId="1"/>
  </si>
  <si>
    <t>kW</t>
    <phoneticPr fontId="1"/>
  </si>
  <si>
    <r>
      <t>P</t>
    </r>
    <r>
      <rPr>
        <vertAlign val="subscript"/>
        <sz val="12"/>
        <color theme="1"/>
        <rFont val="ＭＳ Ｐゴシック"/>
        <family val="3"/>
        <charset val="128"/>
      </rPr>
      <t>str(max)</t>
    </r>
    <phoneticPr fontId="1"/>
  </si>
  <si>
    <t>太陽電池ストリング直並列数計算</t>
    <rPh sb="0" eb="2">
      <t>タイヨウ</t>
    </rPh>
    <rPh sb="2" eb="4">
      <t>デンチ</t>
    </rPh>
    <rPh sb="9" eb="15">
      <t>チョk</t>
    </rPh>
    <phoneticPr fontId="1"/>
  </si>
  <si>
    <t>暫定直列数</t>
    <rPh sb="0" eb="2">
      <t>ザンテイ</t>
    </rPh>
    <rPh sb="2" eb="4">
      <t>チョクレツ</t>
    </rPh>
    <rPh sb="4" eb="5">
      <t>カズ</t>
    </rPh>
    <phoneticPr fontId="1"/>
  </si>
  <si>
    <r>
      <t>M</t>
    </r>
    <r>
      <rPr>
        <vertAlign val="subscript"/>
        <sz val="12"/>
        <color theme="1"/>
        <rFont val="ＭＳ Ｐゴシック"/>
        <family val="3"/>
        <charset val="128"/>
      </rPr>
      <t>max'</t>
    </r>
    <phoneticPr fontId="1"/>
  </si>
  <si>
    <r>
      <t>N</t>
    </r>
    <r>
      <rPr>
        <vertAlign val="subscript"/>
        <sz val="12"/>
        <color theme="1"/>
        <rFont val="ＭＳ Ｐゴシック"/>
        <family val="3"/>
        <charset val="128"/>
      </rPr>
      <t>max'</t>
    </r>
    <phoneticPr fontId="1"/>
  </si>
  <si>
    <t>暫定並列数</t>
    <rPh sb="0" eb="2">
      <t>ザンテイ</t>
    </rPh>
    <rPh sb="2" eb="4">
      <t>ヘイレツ</t>
    </rPh>
    <rPh sb="4" eb="5">
      <t>カズ</t>
    </rPh>
    <phoneticPr fontId="1"/>
  </si>
  <si>
    <t>最大直並列数フロー</t>
    <rPh sb="0" eb="2">
      <t>サイダイ</t>
    </rPh>
    <rPh sb="2" eb="3">
      <t>チョク</t>
    </rPh>
    <rPh sb="3" eb="5">
      <t>ヘイレツ</t>
    </rPh>
    <rPh sb="5" eb="6">
      <t>カズ</t>
    </rPh>
    <phoneticPr fontId="1"/>
  </si>
  <si>
    <t>判定</t>
  </si>
  <si>
    <t>判定</t>
    <rPh sb="0" eb="2">
      <t>ハンテイ</t>
    </rPh>
    <phoneticPr fontId="1"/>
  </si>
  <si>
    <t>候補テーブル</t>
    <rPh sb="0" eb="2">
      <t>コウホ</t>
    </rPh>
    <phoneticPr fontId="1"/>
  </si>
  <si>
    <t>最大直列数</t>
    <rPh sb="0" eb="2">
      <t>サイダイ</t>
    </rPh>
    <rPh sb="2" eb="4">
      <t>チョクレツ</t>
    </rPh>
    <rPh sb="4" eb="5">
      <t>カズ</t>
    </rPh>
    <phoneticPr fontId="1"/>
  </si>
  <si>
    <t>最大並列数</t>
    <rPh sb="0" eb="2">
      <t>サイダイ</t>
    </rPh>
    <rPh sb="2" eb="4">
      <t>ヘイレツ</t>
    </rPh>
    <rPh sb="4" eb="5">
      <t>カズ</t>
    </rPh>
    <phoneticPr fontId="1"/>
  </si>
  <si>
    <t>直列数フロー</t>
    <rPh sb="0" eb="2">
      <t>チョクレツ</t>
    </rPh>
    <rPh sb="2" eb="3">
      <t>カズ</t>
    </rPh>
    <phoneticPr fontId="1"/>
  </si>
  <si>
    <t>並列数フロー</t>
    <rPh sb="0" eb="2">
      <t>ヘイレツ</t>
    </rPh>
    <rPh sb="2" eb="3">
      <t>カズ</t>
    </rPh>
    <phoneticPr fontId="1"/>
  </si>
  <si>
    <t>最小直並列数フロー</t>
    <rPh sb="0" eb="2">
      <t>サイショウ</t>
    </rPh>
    <rPh sb="2" eb="3">
      <t>チョク</t>
    </rPh>
    <rPh sb="3" eb="5">
      <t>ヘイレツ</t>
    </rPh>
    <rPh sb="5" eb="6">
      <t>カズ</t>
    </rPh>
    <phoneticPr fontId="1"/>
  </si>
  <si>
    <r>
      <t>M</t>
    </r>
    <r>
      <rPr>
        <vertAlign val="subscript"/>
        <sz val="12"/>
        <color theme="1"/>
        <rFont val="ＭＳ Ｐゴシック"/>
        <family val="3"/>
        <charset val="128"/>
      </rPr>
      <t>min</t>
    </r>
    <phoneticPr fontId="1"/>
  </si>
  <si>
    <r>
      <t>N</t>
    </r>
    <r>
      <rPr>
        <vertAlign val="subscript"/>
        <sz val="12"/>
        <color theme="1"/>
        <rFont val="ＭＳ Ｐゴシック"/>
        <family val="3"/>
        <charset val="128"/>
      </rPr>
      <t>min</t>
    </r>
    <phoneticPr fontId="1"/>
  </si>
  <si>
    <t>最小並列数</t>
    <rPh sb="0" eb="2">
      <t>サイショウ</t>
    </rPh>
    <rPh sb="2" eb="4">
      <t>ヘイレツ</t>
    </rPh>
    <rPh sb="4" eb="5">
      <t>カズ</t>
    </rPh>
    <phoneticPr fontId="1"/>
  </si>
  <si>
    <t>最小直列数</t>
    <rPh sb="0" eb="2">
      <t>サイショウ</t>
    </rPh>
    <rPh sb="2" eb="4">
      <t>チョクレツ</t>
    </rPh>
    <rPh sb="4" eb="5">
      <t>カズ</t>
    </rPh>
    <phoneticPr fontId="1"/>
  </si>
  <si>
    <t>メーカー</t>
    <phoneticPr fontId="1"/>
  </si>
  <si>
    <t>型番</t>
    <rPh sb="0" eb="2">
      <t>カタバン</t>
    </rPh>
    <phoneticPr fontId="1"/>
  </si>
  <si>
    <t>【太陽電池モジュール電気的仕様】</t>
    <rPh sb="1" eb="3">
      <t>タイヨウ</t>
    </rPh>
    <rPh sb="3" eb="5">
      <t>デンチ</t>
    </rPh>
    <rPh sb="10" eb="13">
      <t>デンキテキ</t>
    </rPh>
    <rPh sb="13" eb="15">
      <t>シヨウ</t>
    </rPh>
    <phoneticPr fontId="1"/>
  </si>
  <si>
    <t>枚</t>
    <rPh sb="0" eb="1">
      <t>マイ</t>
    </rPh>
    <phoneticPr fontId="1"/>
  </si>
  <si>
    <t>直列数</t>
    <rPh sb="0" eb="3">
      <t>チョk</t>
    </rPh>
    <phoneticPr fontId="1"/>
  </si>
  <si>
    <t>並列数</t>
    <rPh sb="0" eb="3">
      <t>ヘイレt</t>
    </rPh>
    <phoneticPr fontId="1"/>
  </si>
  <si>
    <t>最大動作点電圧</t>
    <rPh sb="0" eb="2">
      <t>サイダ</t>
    </rPh>
    <rPh sb="2" eb="7">
      <t>ドウs</t>
    </rPh>
    <phoneticPr fontId="1"/>
  </si>
  <si>
    <t>最大動作点電流</t>
    <rPh sb="0" eb="2">
      <t>サイダ</t>
    </rPh>
    <rPh sb="2" eb="5">
      <t>ドウs</t>
    </rPh>
    <rPh sb="5" eb="7">
      <t>デンリュ</t>
    </rPh>
    <phoneticPr fontId="1"/>
  </si>
  <si>
    <t>枚</t>
    <rPh sb="0" eb="1">
      <t>マ</t>
    </rPh>
    <phoneticPr fontId="1"/>
  </si>
  <si>
    <t>V</t>
    <phoneticPr fontId="1"/>
  </si>
  <si>
    <t>最大出力電力</t>
    <rPh sb="0" eb="4">
      <t>サイダ</t>
    </rPh>
    <rPh sb="4" eb="6">
      <t>デンリョk</t>
    </rPh>
    <phoneticPr fontId="1"/>
  </si>
  <si>
    <t>モジュール枚数</t>
    <rPh sb="6" eb="7">
      <t>カz</t>
    </rPh>
    <phoneticPr fontId="1"/>
  </si>
  <si>
    <t>単位</t>
    <rPh sb="0" eb="2">
      <t>タン</t>
    </rPh>
    <phoneticPr fontId="1"/>
  </si>
  <si>
    <t>総モジュール枚数</t>
    <rPh sb="0" eb="1">
      <t>ソウg</t>
    </rPh>
    <phoneticPr fontId="1"/>
  </si>
  <si>
    <t>総出力電力</t>
    <rPh sb="0" eb="1">
      <t>ソウ</t>
    </rPh>
    <rPh sb="1" eb="3">
      <t>sy</t>
    </rPh>
    <rPh sb="3" eb="5">
      <t>デンリョk</t>
    </rPh>
    <phoneticPr fontId="1"/>
  </si>
  <si>
    <t>モジュールの種類</t>
    <rPh sb="6" eb="8">
      <t>シュルイ</t>
    </rPh>
    <phoneticPr fontId="1"/>
  </si>
  <si>
    <t>合格条件</t>
    <rPh sb="0" eb="2">
      <t>ゴウカク</t>
    </rPh>
    <rPh sb="2" eb="4">
      <t>ジョウケン</t>
    </rPh>
    <phoneticPr fontId="1"/>
  </si>
  <si>
    <t>－</t>
    <phoneticPr fontId="1"/>
  </si>
  <si>
    <t>13.5A以下</t>
    <rPh sb="5" eb="7">
      <t>イカ</t>
    </rPh>
    <phoneticPr fontId="1"/>
  </si>
  <si>
    <t>90～380V</t>
    <phoneticPr fontId="1"/>
  </si>
  <si>
    <t>10.5A以下</t>
    <rPh sb="5" eb="7">
      <t>イカ</t>
    </rPh>
    <phoneticPr fontId="1"/>
  </si>
  <si>
    <t>メッセージ</t>
    <phoneticPr fontId="1"/>
  </si>
  <si>
    <t>過積載率</t>
    <rPh sb="0" eb="3">
      <t>カセキサイ</t>
    </rPh>
    <rPh sb="3" eb="4">
      <t>リツ</t>
    </rPh>
    <phoneticPr fontId="1"/>
  </si>
  <si>
    <t>k</t>
    <phoneticPr fontId="1"/>
  </si>
  <si>
    <t>2.25kW以下</t>
    <rPh sb="6" eb="8">
      <t>イカ</t>
    </rPh>
    <phoneticPr fontId="1"/>
  </si>
  <si>
    <t>9kW以下</t>
    <rPh sb="3" eb="5">
      <t>イカ</t>
    </rPh>
    <phoneticPr fontId="1"/>
  </si>
  <si>
    <t>9kW以下</t>
    <rPh sb="3" eb="5">
      <t>イカ</t>
    </rPh>
    <phoneticPr fontId="1"/>
  </si>
  <si>
    <t>kW</t>
    <phoneticPr fontId="1"/>
  </si>
  <si>
    <r>
      <t>P</t>
    </r>
    <r>
      <rPr>
        <vertAlign val="subscript"/>
        <sz val="12"/>
        <color theme="1"/>
        <rFont val="ＭＳ Ｐゴシック"/>
        <family val="3"/>
        <charset val="128"/>
      </rPr>
      <t>h1(max)</t>
    </r>
    <phoneticPr fontId="1"/>
  </si>
  <si>
    <t>　　「開放電圧」「短絡電流」「最大動作点電圧」「最大動作点電流」「最大出力」を入力してください。</t>
    <rPh sb="3" eb="5">
      <t>カイホウ</t>
    </rPh>
    <rPh sb="5" eb="7">
      <t>デンアツ</t>
    </rPh>
    <rPh sb="9" eb="11">
      <t>タンラク</t>
    </rPh>
    <rPh sb="11" eb="13">
      <t>デンリュウ</t>
    </rPh>
    <rPh sb="15" eb="17">
      <t>サイダイ</t>
    </rPh>
    <rPh sb="17" eb="19">
      <t>ドウサ</t>
    </rPh>
    <rPh sb="19" eb="20">
      <t>テン</t>
    </rPh>
    <rPh sb="20" eb="22">
      <t>デンアツ</t>
    </rPh>
    <rPh sb="24" eb="26">
      <t>サイダイ</t>
    </rPh>
    <rPh sb="26" eb="28">
      <t>ドウサ</t>
    </rPh>
    <rPh sb="28" eb="29">
      <t>テン</t>
    </rPh>
    <rPh sb="29" eb="31">
      <t>デンリュウ</t>
    </rPh>
    <rPh sb="33" eb="35">
      <t>サイダイ</t>
    </rPh>
    <rPh sb="35" eb="37">
      <t>シュツリョク</t>
    </rPh>
    <rPh sb="39" eb="41">
      <t>ニュウリョク</t>
    </rPh>
    <phoneticPr fontId="1"/>
  </si>
  <si>
    <t>　</t>
    <phoneticPr fontId="1"/>
  </si>
  <si>
    <t>【結果】</t>
    <rPh sb="1" eb="3">
      <t>ケッk</t>
    </rPh>
    <phoneticPr fontId="1"/>
  </si>
  <si>
    <t>※「開放電圧」「短絡電流」「最大動作点電圧」「最大動作点電流」「最大出力」は必須項目になります。</t>
    <rPh sb="38" eb="40">
      <t>ヒッス</t>
    </rPh>
    <rPh sb="40" eb="42">
      <t>コウモク</t>
    </rPh>
    <phoneticPr fontId="1"/>
  </si>
  <si>
    <t>【ユーザー入力】</t>
    <rPh sb="5" eb="7">
      <t>ニュウリョク</t>
    </rPh>
    <phoneticPr fontId="1"/>
  </si>
  <si>
    <t>※最大の直並列数を知りたい場合は、2.25kWを入力してください。</t>
    <rPh sb="1" eb="3">
      <t>サイダイ</t>
    </rPh>
    <rPh sb="4" eb="5">
      <t>チョク</t>
    </rPh>
    <rPh sb="5" eb="7">
      <t>ヘイレツ</t>
    </rPh>
    <rPh sb="7" eb="8">
      <t>カズ</t>
    </rPh>
    <rPh sb="9" eb="10">
      <t>シ</t>
    </rPh>
    <rPh sb="13" eb="15">
      <t>バアイ</t>
    </rPh>
    <rPh sb="24" eb="26">
      <t>ニュウリョク</t>
    </rPh>
    <phoneticPr fontId="1"/>
  </si>
  <si>
    <t>※ゼロは入力しないでください。(ゼロを入力するとNGとなります。)</t>
    <rPh sb="4" eb="6">
      <t>ニュウリョク</t>
    </rPh>
    <rPh sb="19" eb="21">
      <t>ニュウリョク</t>
    </rPh>
    <phoneticPr fontId="1"/>
  </si>
  <si>
    <t>　 (2.25kWより大きい値を入力するとNGとなります。)</t>
    <rPh sb="11" eb="12">
      <t>オオ</t>
    </rPh>
    <rPh sb="14" eb="15">
      <t>アタイ</t>
    </rPh>
    <rPh sb="16" eb="18">
      <t>ニュウリョク</t>
    </rPh>
    <phoneticPr fontId="1"/>
  </si>
  <si>
    <t>余裕係数1</t>
    <rPh sb="0" eb="2">
      <t>ヨユウ</t>
    </rPh>
    <rPh sb="2" eb="4">
      <t>ケイスウ</t>
    </rPh>
    <phoneticPr fontId="1"/>
  </si>
  <si>
    <t>余裕係数2</t>
    <rPh sb="0" eb="2">
      <t>ヨユウ</t>
    </rPh>
    <rPh sb="2" eb="4">
      <t>ケイスウ</t>
    </rPh>
    <phoneticPr fontId="1"/>
  </si>
  <si>
    <t>例</t>
    <rPh sb="0" eb="1">
      <t>レイ</t>
    </rPh>
    <phoneticPr fontId="1"/>
  </si>
  <si>
    <t>最大出力 （W）</t>
    <rPh sb="0" eb="2">
      <t>サイダイ</t>
    </rPh>
    <rPh sb="2" eb="4">
      <t>シュツリョク</t>
    </rPh>
    <phoneticPr fontId="1"/>
  </si>
  <si>
    <t>最大動作点電流 （A）</t>
    <rPh sb="0" eb="2">
      <t>サイダイ</t>
    </rPh>
    <rPh sb="2" eb="4">
      <t>ドウサ</t>
    </rPh>
    <rPh sb="4" eb="5">
      <t>テン</t>
    </rPh>
    <rPh sb="5" eb="7">
      <t>デンリュウ</t>
    </rPh>
    <phoneticPr fontId="1"/>
  </si>
  <si>
    <t>最大動作点電圧 （V）</t>
    <rPh sb="0" eb="2">
      <t>サイダイ</t>
    </rPh>
    <rPh sb="2" eb="4">
      <t>ドウサ</t>
    </rPh>
    <rPh sb="4" eb="5">
      <t>テン</t>
    </rPh>
    <rPh sb="5" eb="7">
      <t>デンアツ</t>
    </rPh>
    <phoneticPr fontId="1"/>
  </si>
  <si>
    <t>開放電圧 （V）</t>
    <rPh sb="0" eb="2">
      <t>カイホウ</t>
    </rPh>
    <rPh sb="2" eb="4">
      <t>デンアツ</t>
    </rPh>
    <phoneticPr fontId="1"/>
  </si>
  <si>
    <t>短絡電流 （A）</t>
    <rPh sb="0" eb="2">
      <t>タンラク</t>
    </rPh>
    <rPh sb="2" eb="4">
      <t>デンリュウ</t>
    </rPh>
    <phoneticPr fontId="1"/>
  </si>
  <si>
    <t>□□□-△△△</t>
    <phoneticPr fontId="1"/>
  </si>
  <si>
    <t>単結晶</t>
    <rPh sb="0" eb="3">
      <t>タンケッショウ</t>
    </rPh>
    <phoneticPr fontId="1"/>
  </si>
  <si>
    <t>○○会社</t>
    <rPh sb="2" eb="4">
      <t>カイシャ</t>
    </rPh>
    <phoneticPr fontId="1"/>
  </si>
  <si>
    <t>② 【太陽電池モジュール スペック】欄に、例に従って太陽電池モジュールの「メーカー」「型番」「モジュールの種類」</t>
    <rPh sb="3" eb="5">
      <t>タイヨウ</t>
    </rPh>
    <rPh sb="5" eb="7">
      <t>デンチ</t>
    </rPh>
    <rPh sb="18" eb="19">
      <t>ラン</t>
    </rPh>
    <rPh sb="21" eb="22">
      <t>レイ</t>
    </rPh>
    <rPh sb="23" eb="24">
      <t>シタガ</t>
    </rPh>
    <rPh sb="26" eb="28">
      <t>タイヨウ</t>
    </rPh>
    <rPh sb="28" eb="30">
      <t>デンチ</t>
    </rPh>
    <rPh sb="43" eb="45">
      <t>カタバン</t>
    </rPh>
    <rPh sb="53" eb="55">
      <t>シュルイ</t>
    </rPh>
    <phoneticPr fontId="1"/>
  </si>
  <si>
    <t>　　</t>
    <phoneticPr fontId="1"/>
  </si>
  <si>
    <t>【使用方法】</t>
    <rPh sb="1" eb="3">
      <t>シヨウ</t>
    </rPh>
    <rPh sb="3" eb="5">
      <t>ホウホウ</t>
    </rPh>
    <phoneticPr fontId="1"/>
  </si>
  <si>
    <t>蓄電システム定格出力</t>
    <rPh sb="0" eb="2">
      <t>チクデン</t>
    </rPh>
    <rPh sb="6" eb="8">
      <t>テイカク</t>
    </rPh>
    <rPh sb="8" eb="10">
      <t>シュツリョク</t>
    </rPh>
    <phoneticPr fontId="1"/>
  </si>
  <si>
    <r>
      <t>P</t>
    </r>
    <r>
      <rPr>
        <vertAlign val="subscript"/>
        <sz val="12"/>
        <color theme="1"/>
        <rFont val="ＭＳ Ｐゴシック"/>
        <family val="3"/>
        <charset val="128"/>
      </rPr>
      <t>h1(typ)</t>
    </r>
    <phoneticPr fontId="1"/>
  </si>
  <si>
    <r>
      <t>P</t>
    </r>
    <r>
      <rPr>
        <vertAlign val="subscript"/>
        <sz val="12"/>
        <color theme="1"/>
        <rFont val="ＭＳ Ｐゴシック"/>
        <family val="3"/>
        <charset val="128"/>
      </rPr>
      <t>pv(max)</t>
    </r>
    <phoneticPr fontId="1"/>
  </si>
  <si>
    <t>−</t>
    <phoneticPr fontId="1"/>
  </si>
  <si>
    <t>外部太陽電池アレイの</t>
    <rPh sb="0" eb="2">
      <t>ガイブ</t>
    </rPh>
    <rPh sb="2" eb="4">
      <t>タイヨウ</t>
    </rPh>
    <rPh sb="4" eb="6">
      <t>デンチ</t>
    </rPh>
    <phoneticPr fontId="1"/>
  </si>
  <si>
    <t>①黄色セルが太陽電池モジュールスペック入力部、緑セルがモジュール枚数計算結果、水色セルが</t>
    <rPh sb="1" eb="3">
      <t>キイロ</t>
    </rPh>
    <rPh sb="6" eb="10">
      <t>タイヨウデンチ</t>
    </rPh>
    <rPh sb="19" eb="21">
      <t>ニュウリョク</t>
    </rPh>
    <rPh sb="21" eb="22">
      <t>ブ</t>
    </rPh>
    <rPh sb="23" eb="24">
      <t>ミドリ</t>
    </rPh>
    <rPh sb="32" eb="34">
      <t>マイスウ</t>
    </rPh>
    <rPh sb="34" eb="36">
      <t>ケイサン</t>
    </rPh>
    <rPh sb="36" eb="38">
      <t>ケッカ</t>
    </rPh>
    <rPh sb="39" eb="41">
      <t>ミズイロ</t>
    </rPh>
    <phoneticPr fontId="1"/>
  </si>
  <si>
    <t>太陽電池アレイ最大入力電力</t>
    <rPh sb="0" eb="2">
      <t>タイヨウ</t>
    </rPh>
    <rPh sb="2" eb="4">
      <t>デンチ</t>
    </rPh>
    <rPh sb="7" eb="9">
      <t>サイダイ</t>
    </rPh>
    <rPh sb="9" eb="11">
      <t>ニュウリョク</t>
    </rPh>
    <rPh sb="11" eb="13">
      <t>デンリョク</t>
    </rPh>
    <phoneticPr fontId="1"/>
  </si>
  <si>
    <t>太陽電池アレイ最大入力電力</t>
    <rPh sb="0" eb="2">
      <t>タイヨウ</t>
    </rPh>
    <rPh sb="2" eb="4">
      <t>デンチ</t>
    </rPh>
    <rPh sb="7" eb="9">
      <t>サイダイ</t>
    </rPh>
    <rPh sb="9" eb="11">
      <t>ニュウリョク</t>
    </rPh>
    <rPh sb="11" eb="13">
      <t>デンリョク</t>
    </rPh>
    <rPh sb="12" eb="13">
      <t>ニュウデン</t>
    </rPh>
    <phoneticPr fontId="1"/>
  </si>
  <si>
    <t>―</t>
    <phoneticPr fontId="1"/>
  </si>
  <si>
    <t>接続箱の有無</t>
    <rPh sb="0" eb="2">
      <t>セツゾク</t>
    </rPh>
    <rPh sb="2" eb="3">
      <t>バコ</t>
    </rPh>
    <rPh sb="4" eb="6">
      <t>ウム</t>
    </rPh>
    <phoneticPr fontId="1"/>
  </si>
  <si>
    <t>S</t>
    <phoneticPr fontId="1"/>
  </si>
  <si>
    <t>P</t>
    <phoneticPr fontId="1"/>
  </si>
  <si>
    <t>全</t>
    <rPh sb="0" eb="1">
      <t>ゼン</t>
    </rPh>
    <phoneticPr fontId="1"/>
  </si>
  <si>
    <t>判定</t>
    <rPh sb="0" eb="2">
      <t>ハンテイ</t>
    </rPh>
    <phoneticPr fontId="1"/>
  </si>
  <si>
    <t>抽出</t>
    <rPh sb="0" eb="2">
      <t>チュウシュツ</t>
    </rPh>
    <phoneticPr fontId="1"/>
  </si>
  <si>
    <t>直列数</t>
    <rPh sb="0" eb="2">
      <t>チョクレツ</t>
    </rPh>
    <rPh sb="2" eb="3">
      <t>カズ</t>
    </rPh>
    <phoneticPr fontId="1"/>
  </si>
  <si>
    <t>並列数</t>
    <rPh sb="0" eb="2">
      <t>ヘイレツ</t>
    </rPh>
    <rPh sb="2" eb="3">
      <t>カズ</t>
    </rPh>
    <phoneticPr fontId="1"/>
  </si>
  <si>
    <t>最大接続数</t>
    <rPh sb="0" eb="2">
      <t>サイダ</t>
    </rPh>
    <rPh sb="2" eb="4">
      <t>セツゾク</t>
    </rPh>
    <rPh sb="4" eb="5">
      <t>スウ</t>
    </rPh>
    <phoneticPr fontId="1"/>
  </si>
  <si>
    <t>最小接続数</t>
    <rPh sb="0" eb="2">
      <t>サイsy</t>
    </rPh>
    <rPh sb="2" eb="4">
      <t>セツゾク</t>
    </rPh>
    <rPh sb="4" eb="5">
      <t>スウ</t>
    </rPh>
    <phoneticPr fontId="1"/>
  </si>
  <si>
    <t>接続可能な太陽電池アレイの</t>
    <rPh sb="0" eb="2">
      <t>セツゾク</t>
    </rPh>
    <rPh sb="2" eb="4">
      <t>カノウ</t>
    </rPh>
    <rPh sb="5" eb="7">
      <t>タイヨウ</t>
    </rPh>
    <rPh sb="7" eb="9">
      <t>デンチ</t>
    </rPh>
    <phoneticPr fontId="1"/>
  </si>
  <si>
    <t>組合せ</t>
    <rPh sb="0" eb="2">
      <t>クミアワ</t>
    </rPh>
    <phoneticPr fontId="1"/>
  </si>
  <si>
    <t>(上位20通りを表示)</t>
    <rPh sb="1" eb="3">
      <t>ジョウイ</t>
    </rPh>
    <rPh sb="5" eb="6">
      <t>トオ</t>
    </rPh>
    <rPh sb="8" eb="10">
      <t>ヒョウジ</t>
    </rPh>
    <phoneticPr fontId="1"/>
  </si>
  <si>
    <t>　 本製品以外の太陽光発電を設置する場合、そこに接続される太陽電池アレイの最大接続容量となります。</t>
    <rPh sb="2" eb="5">
      <t>ホンセイヒン</t>
    </rPh>
    <rPh sb="5" eb="7">
      <t>イガイ</t>
    </rPh>
    <rPh sb="8" eb="10">
      <t>タイヨウ</t>
    </rPh>
    <rPh sb="10" eb="11">
      <t>ヒカリ</t>
    </rPh>
    <rPh sb="11" eb="13">
      <t>ハツデン</t>
    </rPh>
    <rPh sb="14" eb="16">
      <t>セッチ</t>
    </rPh>
    <rPh sb="18" eb="20">
      <t>バアイ</t>
    </rPh>
    <rPh sb="24" eb="26">
      <t>セツゾク</t>
    </rPh>
    <rPh sb="29" eb="31">
      <t>タイヨウ</t>
    </rPh>
    <rPh sb="31" eb="33">
      <t>デンチ</t>
    </rPh>
    <rPh sb="37" eb="39">
      <t>サイダイ</t>
    </rPh>
    <rPh sb="39" eb="41">
      <t>セツゾク</t>
    </rPh>
    <rPh sb="41" eb="43">
      <t>ヨウリョウ</t>
    </rPh>
    <phoneticPr fontId="1"/>
  </si>
  <si>
    <t>－</t>
    <phoneticPr fontId="1"/>
  </si>
  <si>
    <t>PV回路1</t>
    <rPh sb="2" eb="4">
      <t>カイロ</t>
    </rPh>
    <phoneticPr fontId="1"/>
  </si>
  <si>
    <t>PV回路2</t>
    <rPh sb="2" eb="4">
      <t>カイロ</t>
    </rPh>
    <phoneticPr fontId="1"/>
  </si>
  <si>
    <t>PV回路3</t>
    <rPh sb="2" eb="4">
      <t>カイロ</t>
    </rPh>
    <phoneticPr fontId="1"/>
  </si>
  <si>
    <t>PV回路4</t>
    <rPh sb="2" eb="4">
      <t>カイロ</t>
    </rPh>
    <phoneticPr fontId="1"/>
  </si>
  <si>
    <t>回路</t>
    <rPh sb="0" eb="2">
      <t>カイロ</t>
    </rPh>
    <phoneticPr fontId="1"/>
  </si>
  <si>
    <t>開放電圧</t>
    <rPh sb="0" eb="2">
      <t>カイホウ</t>
    </rPh>
    <rPh sb="2" eb="4">
      <t>デンアツ</t>
    </rPh>
    <phoneticPr fontId="1"/>
  </si>
  <si>
    <t>短絡電流</t>
    <rPh sb="0" eb="2">
      <t>タンラク</t>
    </rPh>
    <rPh sb="2" eb="4">
      <t>デンリュウ</t>
    </rPh>
    <phoneticPr fontId="1"/>
  </si>
  <si>
    <t>最大出力</t>
    <rPh sb="0" eb="2">
      <t>サイダイ</t>
    </rPh>
    <rPh sb="2" eb="4">
      <t>シュツリョク</t>
    </rPh>
    <phoneticPr fontId="1"/>
  </si>
  <si>
    <t>V</t>
    <phoneticPr fontId="1"/>
  </si>
  <si>
    <t>A</t>
    <phoneticPr fontId="1"/>
  </si>
  <si>
    <t>W</t>
    <phoneticPr fontId="1"/>
  </si>
  <si>
    <t>kW</t>
    <phoneticPr fontId="1"/>
  </si>
  <si>
    <t>【太陽電池モジュール】</t>
    <rPh sb="1" eb="3">
      <t>タイヨウ</t>
    </rPh>
    <rPh sb="3" eb="5">
      <t>デンチ</t>
    </rPh>
    <phoneticPr fontId="1"/>
  </si>
  <si>
    <t>【太陽電池アレイ】</t>
    <rPh sb="1" eb="3">
      <t>タイヨウ</t>
    </rPh>
    <rPh sb="3" eb="5">
      <t>デンチ</t>
    </rPh>
    <phoneticPr fontId="1"/>
  </si>
  <si>
    <t>有</t>
  </si>
  <si>
    <t>最大出力動作電圧</t>
    <rPh sb="0" eb="4">
      <t>サ</t>
    </rPh>
    <rPh sb="4" eb="6">
      <t>ドウs</t>
    </rPh>
    <rPh sb="6" eb="8">
      <t>デンアt</t>
    </rPh>
    <phoneticPr fontId="1"/>
  </si>
  <si>
    <t>最大出力動作電流</t>
    <rPh sb="0" eb="2">
      <t>サ</t>
    </rPh>
    <rPh sb="2" eb="4">
      <t>シュツリョク</t>
    </rPh>
    <rPh sb="4" eb="6">
      <t>ドウs</t>
    </rPh>
    <rPh sb="6" eb="8">
      <t>デンリュウ</t>
    </rPh>
    <phoneticPr fontId="1"/>
  </si>
  <si>
    <t>最大出力</t>
    <rPh sb="0" eb="2">
      <t>サ</t>
    </rPh>
    <rPh sb="2" eb="4">
      <t>sy</t>
    </rPh>
    <phoneticPr fontId="1"/>
  </si>
  <si>
    <t>最大動作点電圧</t>
    <rPh sb="0" eb="2">
      <t>サイダイ</t>
    </rPh>
    <rPh sb="2" eb="4">
      <t>ドウサ</t>
    </rPh>
    <rPh sb="4" eb="5">
      <t>テン</t>
    </rPh>
    <rPh sb="5" eb="7">
      <t>デンアツ</t>
    </rPh>
    <phoneticPr fontId="1"/>
  </si>
  <si>
    <t>最大動作点電流</t>
    <rPh sb="0" eb="2">
      <t>サイダイ</t>
    </rPh>
    <rPh sb="2" eb="4">
      <t>ドウサ</t>
    </rPh>
    <rPh sb="4" eb="5">
      <t>テン</t>
    </rPh>
    <rPh sb="5" eb="7">
      <t>デンリュウ</t>
    </rPh>
    <phoneticPr fontId="1"/>
  </si>
  <si>
    <t>【太陽電池アレイ仕様】</t>
    <rPh sb="1" eb="3">
      <t>タイヨウ</t>
    </rPh>
    <rPh sb="3" eb="5">
      <t>デンチ</t>
    </rPh>
    <rPh sb="8" eb="10">
      <t>シヨウ</t>
    </rPh>
    <phoneticPr fontId="1"/>
  </si>
  <si>
    <t>接続容量</t>
    <rPh sb="0" eb="2">
      <t>セツゾク</t>
    </rPh>
    <rPh sb="2" eb="4">
      <t>ヨウリョウ</t>
    </rPh>
    <phoneticPr fontId="1"/>
  </si>
  <si>
    <t>ライブラリ
No.</t>
    <phoneticPr fontId="1"/>
  </si>
  <si>
    <r>
      <t>【太陽電池モジュールスペック】　</t>
    </r>
    <r>
      <rPr>
        <sz val="14"/>
        <color theme="1"/>
        <rFont val="ＭＳ Ｐゴシック"/>
        <family val="3"/>
        <charset val="128"/>
      </rPr>
      <t>最新のカタログ、仕様書等を参照して入力してください。</t>
    </r>
    <rPh sb="1" eb="3">
      <t>タイヨウ</t>
    </rPh>
    <rPh sb="3" eb="5">
      <t>デンチ</t>
    </rPh>
    <rPh sb="16" eb="18">
      <t>サイシン</t>
    </rPh>
    <rPh sb="24" eb="27">
      <t>シヨウショ</t>
    </rPh>
    <rPh sb="27" eb="28">
      <t>ナド</t>
    </rPh>
    <rPh sb="29" eb="31">
      <t>サンショウ</t>
    </rPh>
    <rPh sb="33" eb="35">
      <t>ニュウリョク</t>
    </rPh>
    <phoneticPr fontId="1"/>
  </si>
  <si>
    <r>
      <t>ライブラリ No.</t>
    </r>
    <r>
      <rPr>
        <sz val="12"/>
        <color theme="1"/>
        <rFont val="ＭＳ Ｐゴシック"/>
        <family val="3"/>
        <charset val="128"/>
      </rPr>
      <t>　</t>
    </r>
    <r>
      <rPr>
        <vertAlign val="superscript"/>
        <sz val="12"/>
        <color theme="1"/>
        <rFont val="ＭＳ Ｐゴシック"/>
        <family val="3"/>
        <charset val="128"/>
      </rPr>
      <t>※1</t>
    </r>
    <phoneticPr fontId="1"/>
  </si>
  <si>
    <r>
      <t xml:space="preserve">接続容量  </t>
    </r>
    <r>
      <rPr>
        <vertAlign val="superscript"/>
        <sz val="12"/>
        <color theme="1"/>
        <rFont val="ＭＳ Ｐゴシック"/>
        <family val="3"/>
        <charset val="128"/>
      </rPr>
      <t>※2</t>
    </r>
    <rPh sb="0" eb="2">
      <t>セツゾク</t>
    </rPh>
    <rPh sb="2" eb="4">
      <t>ヨウリョウ</t>
    </rPh>
    <phoneticPr fontId="1"/>
  </si>
  <si>
    <r>
      <t>接続箱の有無　</t>
    </r>
    <r>
      <rPr>
        <vertAlign val="superscript"/>
        <sz val="12"/>
        <color theme="1"/>
        <rFont val="ＭＳ Ｐゴシック"/>
        <family val="3"/>
        <charset val="128"/>
      </rPr>
      <t>※3</t>
    </r>
    <rPh sb="0" eb="2">
      <t>セツゾク</t>
    </rPh>
    <rPh sb="2" eb="3">
      <t>バコ</t>
    </rPh>
    <rPh sb="4" eb="6">
      <t>ウム</t>
    </rPh>
    <phoneticPr fontId="1"/>
  </si>
  <si>
    <t>④ 【太陽電池アレイ】の接続容量のセルに回路ごとの接続容量および接続箱(逆流防止ダイオード)の有無を入力してください。</t>
    <rPh sb="3" eb="5">
      <t>タイヨウ</t>
    </rPh>
    <rPh sb="5" eb="7">
      <t>デンチ</t>
    </rPh>
    <rPh sb="12" eb="14">
      <t>セツゾク</t>
    </rPh>
    <rPh sb="14" eb="16">
      <t>ヨウリョウ</t>
    </rPh>
    <rPh sb="20" eb="22">
      <t>カイロ</t>
    </rPh>
    <rPh sb="25" eb="27">
      <t>セツゾク</t>
    </rPh>
    <rPh sb="27" eb="29">
      <t>ヨウリョウ</t>
    </rPh>
    <rPh sb="32" eb="34">
      <t>セツゾク</t>
    </rPh>
    <rPh sb="34" eb="35">
      <t>バコ</t>
    </rPh>
    <rPh sb="36" eb="38">
      <t>ギャクリュウ</t>
    </rPh>
    <rPh sb="38" eb="40">
      <t>ボウシ</t>
    </rPh>
    <rPh sb="47" eb="49">
      <t>ウム</t>
    </rPh>
    <rPh sb="50" eb="52">
      <t>ニュウリョク</t>
    </rPh>
    <phoneticPr fontId="1"/>
  </si>
  <si>
    <t>③ 左上の【ユーザー入力】の「ライブラリNo」に接続する太陽電池モジュールのライブラリNo.を回路ごとに入力してください。</t>
    <rPh sb="2" eb="3">
      <t>ヒダリ</t>
    </rPh>
    <rPh sb="3" eb="4">
      <t>ウエ</t>
    </rPh>
    <rPh sb="10" eb="12">
      <t>ニュウリョク</t>
    </rPh>
    <rPh sb="24" eb="26">
      <t>セツゾク</t>
    </rPh>
    <rPh sb="28" eb="30">
      <t>タイヨウ</t>
    </rPh>
    <rPh sb="30" eb="32">
      <t>デンチ</t>
    </rPh>
    <rPh sb="47" eb="49">
      <t>カイロ</t>
    </rPh>
    <phoneticPr fontId="1"/>
  </si>
  <si>
    <t>太陽電池ストリング</t>
    <rPh sb="0" eb="2">
      <t>タイヨウ</t>
    </rPh>
    <rPh sb="2" eb="4">
      <t>デンチ</t>
    </rPh>
    <phoneticPr fontId="1"/>
  </si>
  <si>
    <t>No.</t>
    <phoneticPr fontId="1"/>
  </si>
  <si>
    <t>枚数</t>
    <rPh sb="0" eb="2">
      <t>マイスウ</t>
    </rPh>
    <phoneticPr fontId="1"/>
  </si>
  <si>
    <t>×</t>
    <phoneticPr fontId="1"/>
  </si>
  <si>
    <t>・・・</t>
    <phoneticPr fontId="1"/>
  </si>
  <si>
    <t>判定</t>
    <rPh sb="0" eb="2">
      <t>ハンテ</t>
    </rPh>
    <phoneticPr fontId="1"/>
  </si>
  <si>
    <t>+</t>
    <phoneticPr fontId="1"/>
  </si>
  <si>
    <t>-</t>
    <phoneticPr fontId="1"/>
  </si>
  <si>
    <t>【ユーザー入力(太陽電池ストリングを構成する太陽電池モジュールと枚数を入力)】</t>
    <rPh sb="5" eb="7">
      <t>ニュウリョク</t>
    </rPh>
    <rPh sb="8" eb="10">
      <t>タイヨウ</t>
    </rPh>
    <rPh sb="10" eb="12">
      <t>デンチ</t>
    </rPh>
    <rPh sb="18" eb="20">
      <t>コウセイ</t>
    </rPh>
    <rPh sb="22" eb="24">
      <t>タイヨウ</t>
    </rPh>
    <rPh sb="24" eb="26">
      <t>デンチ</t>
    </rPh>
    <rPh sb="32" eb="34">
      <t>マイスウ</t>
    </rPh>
    <rPh sb="35" eb="37">
      <t>ニュウリョク</t>
    </rPh>
    <phoneticPr fontId="1"/>
  </si>
  <si>
    <t>モジュール
の種類</t>
    <rPh sb="7" eb="9">
      <t>シュルイ</t>
    </rPh>
    <phoneticPr fontId="1"/>
  </si>
  <si>
    <t>最大動作点
電圧</t>
    <rPh sb="0" eb="2">
      <t>サイダイ</t>
    </rPh>
    <rPh sb="2" eb="4">
      <t>ドウサ</t>
    </rPh>
    <rPh sb="4" eb="5">
      <t>テン</t>
    </rPh>
    <rPh sb="6" eb="8">
      <t>デンアツ</t>
    </rPh>
    <phoneticPr fontId="1"/>
  </si>
  <si>
    <t>最大動作点
電流</t>
    <rPh sb="0" eb="2">
      <t>サイダイ</t>
    </rPh>
    <rPh sb="2" eb="4">
      <t>ドウサ</t>
    </rPh>
    <rPh sb="4" eb="5">
      <t>テン</t>
    </rPh>
    <rPh sb="6" eb="8">
      <t>デンリュウ</t>
    </rPh>
    <phoneticPr fontId="1"/>
  </si>
  <si>
    <t>フラグ1</t>
    <phoneticPr fontId="1"/>
  </si>
  <si>
    <t>フラグ2</t>
    <phoneticPr fontId="1"/>
  </si>
  <si>
    <t>【太陽電池ストリングの電気的特性】</t>
    <rPh sb="1" eb="3">
      <t>タイヨウ</t>
    </rPh>
    <rPh sb="3" eb="5">
      <t>デンチ</t>
    </rPh>
    <rPh sb="11" eb="13">
      <t>デンキ</t>
    </rPh>
    <rPh sb="13" eb="14">
      <t>テキ</t>
    </rPh>
    <rPh sb="14" eb="16">
      <t>トクセイ</t>
    </rPh>
    <phoneticPr fontId="1"/>
  </si>
  <si>
    <t>仕様</t>
    <rPh sb="0" eb="2">
      <t>シヨウ</t>
    </rPh>
    <phoneticPr fontId="1"/>
  </si>
  <si>
    <t>値</t>
    <rPh sb="0" eb="1">
      <t>アタイ</t>
    </rPh>
    <phoneticPr fontId="1"/>
  </si>
  <si>
    <t>判定基準</t>
    <rPh sb="0" eb="2">
      <t>ハンテイ</t>
    </rPh>
    <rPh sb="2" eb="4">
      <t>キジュン</t>
    </rPh>
    <phoneticPr fontId="1"/>
  </si>
  <si>
    <t>405V以下</t>
    <rPh sb="4" eb="6">
      <t>イカ</t>
    </rPh>
    <phoneticPr fontId="1"/>
  </si>
  <si>
    <t>110V以上380V以下</t>
    <rPh sb="4" eb="6">
      <t>イジョウ</t>
    </rPh>
    <rPh sb="10" eb="12">
      <t>イカ</t>
    </rPh>
    <phoneticPr fontId="1"/>
  </si>
  <si>
    <t>2250W以下</t>
    <rPh sb="5" eb="7">
      <t>イカ</t>
    </rPh>
    <phoneticPr fontId="1"/>
  </si>
  <si>
    <t>フラグ3</t>
    <phoneticPr fontId="1"/>
  </si>
  <si>
    <t>【太陽電池モジュールスペック】</t>
    <rPh sb="1" eb="3">
      <t>タイヨウ</t>
    </rPh>
    <rPh sb="3" eb="5">
      <t>デンチ</t>
    </rPh>
    <phoneticPr fontId="1"/>
  </si>
  <si>
    <t>を求めたい。</t>
    <rPh sb="1" eb="2">
      <t>モトm</t>
    </rPh>
    <phoneticPr fontId="1"/>
  </si>
  <si>
    <t>指定して、各回路の最大接続数と最小接続数</t>
    <rPh sb="0" eb="2">
      <t>シテ</t>
    </rPh>
    <rPh sb="5" eb="8">
      <t>カクk</t>
    </rPh>
    <rPh sb="9" eb="14">
      <t>サイダ</t>
    </rPh>
    <rPh sb="15" eb="20">
      <t>サイショウセt</t>
    </rPh>
    <phoneticPr fontId="1"/>
  </si>
  <si>
    <t>ある回路に接続される太陽電池モジュール</t>
    <rPh sb="2" eb="4">
      <t>カイr</t>
    </rPh>
    <rPh sb="5" eb="7">
      <t>セツゾk</t>
    </rPh>
    <rPh sb="10" eb="14">
      <t>タイヨウデンt</t>
    </rPh>
    <phoneticPr fontId="1"/>
  </si>
  <si>
    <t>(各回路間は異なるモジュールでも可)</t>
    <rPh sb="1" eb="2">
      <t>カク</t>
    </rPh>
    <rPh sb="2" eb="4">
      <t>カイロ</t>
    </rPh>
    <rPh sb="4" eb="5">
      <t>アイd</t>
    </rPh>
    <rPh sb="6" eb="7">
      <t>コトナr</t>
    </rPh>
    <rPh sb="16" eb="17">
      <t>カノ</t>
    </rPh>
    <phoneticPr fontId="1"/>
  </si>
  <si>
    <t>組み合わせ可否を判定したい。</t>
    <rPh sb="0" eb="1">
      <t>クミアワs</t>
    </rPh>
    <rPh sb="5" eb="7">
      <t>カh</t>
    </rPh>
    <rPh sb="8" eb="10">
      <t>ハンテ</t>
    </rPh>
    <phoneticPr fontId="1"/>
  </si>
  <si>
    <t>【使用方法】</t>
    <rPh sb="1" eb="3">
      <t>シヨウ</t>
    </rPh>
    <rPh sb="3" eb="5">
      <t>ホウホウ</t>
    </rPh>
    <phoneticPr fontId="1"/>
  </si>
  <si>
    <t>① 黄色セルがユーザー入力部です。</t>
    <rPh sb="2" eb="4">
      <t>キイロ</t>
    </rPh>
    <rPh sb="11" eb="13">
      <t>ニュウリョク</t>
    </rPh>
    <rPh sb="13" eb="14">
      <t>ブ</t>
    </rPh>
    <phoneticPr fontId="1"/>
  </si>
  <si>
    <t>※1　混載するモジュール型番が4種類未満の場合、余ったセルは空欄にしてください。</t>
    <rPh sb="3" eb="5">
      <t>コンサイ</t>
    </rPh>
    <rPh sb="12" eb="14">
      <t>カタバン</t>
    </rPh>
    <rPh sb="16" eb="18">
      <t>シュルイ</t>
    </rPh>
    <rPh sb="18" eb="20">
      <t>ミマン</t>
    </rPh>
    <rPh sb="21" eb="23">
      <t>バアイ</t>
    </rPh>
    <rPh sb="24" eb="25">
      <t>アマ</t>
    </rPh>
    <rPh sb="30" eb="32">
      <t>クウラン</t>
    </rPh>
    <phoneticPr fontId="1"/>
  </si>
  <si>
    <r>
      <t>ライブラリ
No.</t>
    </r>
    <r>
      <rPr>
        <vertAlign val="superscript"/>
        <sz val="12"/>
        <color theme="1"/>
        <rFont val="ＭＳ Ｐゴシック"/>
        <family val="3"/>
        <charset val="128"/>
      </rPr>
      <t>※1</t>
    </r>
    <phoneticPr fontId="1"/>
  </si>
  <si>
    <r>
      <t>枚数</t>
    </r>
    <r>
      <rPr>
        <vertAlign val="superscript"/>
        <sz val="12"/>
        <color theme="1"/>
        <rFont val="ＭＳ Ｐゴシック"/>
        <family val="3"/>
        <charset val="128"/>
      </rPr>
      <t>※2</t>
    </r>
    <rPh sb="0" eb="2">
      <t>マイスウ</t>
    </rPh>
    <phoneticPr fontId="1"/>
  </si>
  <si>
    <t>※2　枚数欄には0を入力しないでください。</t>
    <rPh sb="3" eb="5">
      <t>マイスウ</t>
    </rPh>
    <rPh sb="5" eb="6">
      <t>ラン</t>
    </rPh>
    <rPh sb="10" eb="12">
      <t>ニュウリョク</t>
    </rPh>
    <phoneticPr fontId="1"/>
  </si>
  <si>
    <t>　　※ 2種類以上の太陽電池モジュールを接続する場合、電気的な判定は行いますが、最終的な組み合わせ可否判断はモジュールメーカーに確認してください。</t>
    <rPh sb="5" eb="9">
      <t>シュルイイジョウ</t>
    </rPh>
    <rPh sb="10" eb="12">
      <t>タイヨウ</t>
    </rPh>
    <rPh sb="12" eb="14">
      <t>デンチ</t>
    </rPh>
    <rPh sb="20" eb="22">
      <t>セツゾク</t>
    </rPh>
    <rPh sb="24" eb="26">
      <t>バアイ</t>
    </rPh>
    <rPh sb="27" eb="30">
      <t>デンキテキ</t>
    </rPh>
    <rPh sb="31" eb="33">
      <t>ハンテイ</t>
    </rPh>
    <rPh sb="34" eb="35">
      <t>オコナ</t>
    </rPh>
    <rPh sb="40" eb="43">
      <t>サイシュウテキ</t>
    </rPh>
    <rPh sb="44" eb="45">
      <t>ク</t>
    </rPh>
    <rPh sb="46" eb="47">
      <t>ア</t>
    </rPh>
    <rPh sb="49" eb="51">
      <t>カヒ</t>
    </rPh>
    <rPh sb="51" eb="53">
      <t>ハンダン</t>
    </rPh>
    <rPh sb="64" eb="66">
      <t>カクニン</t>
    </rPh>
    <phoneticPr fontId="1"/>
  </si>
  <si>
    <t>【判定1】 (異なるモジュールの混載可否判定)</t>
    <rPh sb="1" eb="3">
      <t>ハンテイ</t>
    </rPh>
    <rPh sb="7" eb="8">
      <t>コト</t>
    </rPh>
    <rPh sb="16" eb="18">
      <t>コンサイ</t>
    </rPh>
    <rPh sb="18" eb="20">
      <t>カヒ</t>
    </rPh>
    <rPh sb="20" eb="22">
      <t>ハンテイ</t>
    </rPh>
    <phoneticPr fontId="1"/>
  </si>
  <si>
    <t>【判定2】 (太陽電池モジュール組み合せ可否判定)</t>
    <rPh sb="1" eb="3">
      <t>ハンテイ</t>
    </rPh>
    <rPh sb="7" eb="9">
      <t>タイヨウ</t>
    </rPh>
    <rPh sb="9" eb="11">
      <t>デンチ</t>
    </rPh>
    <rPh sb="16" eb="17">
      <t>ク</t>
    </rPh>
    <rPh sb="18" eb="19">
      <t>アワ</t>
    </rPh>
    <rPh sb="20" eb="22">
      <t>カヒ</t>
    </rPh>
    <rPh sb="22" eb="24">
      <t>ハンテイ</t>
    </rPh>
    <phoneticPr fontId="1"/>
  </si>
  <si>
    <t>　　OK の場合 ： 組み合わせ可です。</t>
    <rPh sb="6" eb="8">
      <t>バアイ</t>
    </rPh>
    <rPh sb="11" eb="12">
      <t>ク</t>
    </rPh>
    <rPh sb="13" eb="14">
      <t>ア</t>
    </rPh>
    <rPh sb="16" eb="17">
      <t>カ</t>
    </rPh>
    <phoneticPr fontId="1"/>
  </si>
  <si>
    <t>　　NGの場合 ： 組み合わせ不可です。または、ユーザー入力に一部不適合箇所があります。ユーザー入力を見直してください。</t>
    <rPh sb="5" eb="7">
      <t>バアイ</t>
    </rPh>
    <rPh sb="10" eb="11">
      <t>ク</t>
    </rPh>
    <rPh sb="12" eb="13">
      <t>ア</t>
    </rPh>
    <rPh sb="15" eb="17">
      <t>フカ</t>
    </rPh>
    <rPh sb="28" eb="30">
      <t>ニュウリョク</t>
    </rPh>
    <rPh sb="31" eb="33">
      <t>イチブ</t>
    </rPh>
    <rPh sb="33" eb="36">
      <t>フテキゴウ</t>
    </rPh>
    <rPh sb="36" eb="38">
      <t>カショ</t>
    </rPh>
    <rPh sb="48" eb="50">
      <t>ニュウリョク</t>
    </rPh>
    <rPh sb="51" eb="53">
      <t>ミナオ</t>
    </rPh>
    <phoneticPr fontId="1"/>
  </si>
  <si>
    <t>・・・</t>
    <phoneticPr fontId="1"/>
  </si>
  <si>
    <t>PV1</t>
    <phoneticPr fontId="1"/>
  </si>
  <si>
    <t>PV4</t>
    <phoneticPr fontId="1"/>
  </si>
  <si>
    <t>PV2</t>
    <phoneticPr fontId="1"/>
  </si>
  <si>
    <t>PV3</t>
    <phoneticPr fontId="1"/>
  </si>
  <si>
    <t>＋</t>
    <phoneticPr fontId="1"/>
  </si>
  <si>
    <t>ー</t>
    <phoneticPr fontId="1"/>
  </si>
  <si>
    <t>モジュール1</t>
    <phoneticPr fontId="1"/>
  </si>
  <si>
    <t>モジュール4</t>
    <phoneticPr fontId="1"/>
  </si>
  <si>
    <t>回路ごとに太陽電池モジュール(1種類)を</t>
    <rPh sb="0" eb="2">
      <t>カイr</t>
    </rPh>
    <rPh sb="5" eb="9">
      <t>タイヨ</t>
    </rPh>
    <rPh sb="16" eb="18">
      <t>sy</t>
    </rPh>
    <phoneticPr fontId="1"/>
  </si>
  <si>
    <t>モジュール2</t>
    <phoneticPr fontId="1"/>
  </si>
  <si>
    <t>モジュール3</t>
    <phoneticPr fontId="1"/>
  </si>
  <si>
    <t>PVx</t>
    <phoneticPr fontId="1"/>
  </si>
  <si>
    <t>(最大4種類)とそのモジュールの枚数を指定して、</t>
    <rPh sb="1" eb="3">
      <t>サイダイ</t>
    </rPh>
    <rPh sb="4" eb="6">
      <t>シュルイ</t>
    </rPh>
    <rPh sb="16" eb="18">
      <t>マイス</t>
    </rPh>
    <rPh sb="19" eb="21">
      <t>シテ</t>
    </rPh>
    <phoneticPr fontId="1"/>
  </si>
  <si>
    <t>ユーザー入力</t>
    <rPh sb="4" eb="6">
      <t>ニュウリョク</t>
    </rPh>
    <phoneticPr fontId="1"/>
  </si>
  <si>
    <t>結果</t>
    <rPh sb="0" eb="2">
      <t>ケッカ</t>
    </rPh>
    <phoneticPr fontId="1"/>
  </si>
  <si>
    <t>PV1の最大接続数/最小接続数</t>
    <rPh sb="4" eb="6">
      <t>サイダイ</t>
    </rPh>
    <rPh sb="6" eb="8">
      <t>セツゾク</t>
    </rPh>
    <rPh sb="8" eb="9">
      <t>スウ</t>
    </rPh>
    <rPh sb="10" eb="12">
      <t>サイショウ</t>
    </rPh>
    <rPh sb="12" eb="14">
      <t>セツゾク</t>
    </rPh>
    <rPh sb="14" eb="15">
      <t>スウ</t>
    </rPh>
    <phoneticPr fontId="1"/>
  </si>
  <si>
    <t>PV2の最大接続数/最小接続数</t>
    <rPh sb="4" eb="6">
      <t>サイダイ</t>
    </rPh>
    <rPh sb="6" eb="8">
      <t>セツゾク</t>
    </rPh>
    <rPh sb="8" eb="9">
      <t>スウ</t>
    </rPh>
    <rPh sb="10" eb="12">
      <t>サイショウ</t>
    </rPh>
    <rPh sb="12" eb="14">
      <t>セツゾク</t>
    </rPh>
    <rPh sb="14" eb="15">
      <t>スウ</t>
    </rPh>
    <phoneticPr fontId="1"/>
  </si>
  <si>
    <t>PV3の最大接続数/最小接続数</t>
    <rPh sb="4" eb="6">
      <t>サイダイ</t>
    </rPh>
    <rPh sb="6" eb="8">
      <t>セツゾク</t>
    </rPh>
    <rPh sb="8" eb="9">
      <t>スウ</t>
    </rPh>
    <rPh sb="10" eb="12">
      <t>サイショウ</t>
    </rPh>
    <rPh sb="12" eb="14">
      <t>セツゾク</t>
    </rPh>
    <rPh sb="14" eb="15">
      <t>スウ</t>
    </rPh>
    <phoneticPr fontId="1"/>
  </si>
  <si>
    <t>PV4の最大接続数/最小接続数</t>
    <rPh sb="4" eb="6">
      <t>サイダイ</t>
    </rPh>
    <rPh sb="6" eb="8">
      <t>セツゾク</t>
    </rPh>
    <rPh sb="8" eb="9">
      <t>スウ</t>
    </rPh>
    <rPh sb="10" eb="12">
      <t>サイショウ</t>
    </rPh>
    <rPh sb="12" eb="14">
      <t>セツゾク</t>
    </rPh>
    <rPh sb="14" eb="15">
      <t>スウ</t>
    </rPh>
    <phoneticPr fontId="1"/>
  </si>
  <si>
    <t>PV1の太陽電池モジュールの特性/接続容量/接続箱の有無</t>
    <rPh sb="4" eb="6">
      <t>タイヨウ</t>
    </rPh>
    <rPh sb="6" eb="8">
      <t>デンチ</t>
    </rPh>
    <rPh sb="14" eb="16">
      <t>トクセイ</t>
    </rPh>
    <rPh sb="17" eb="19">
      <t>セツゾク</t>
    </rPh>
    <rPh sb="19" eb="21">
      <t>ヨウリョウ</t>
    </rPh>
    <rPh sb="22" eb="24">
      <t>セツゾク</t>
    </rPh>
    <rPh sb="24" eb="25">
      <t>バコ</t>
    </rPh>
    <rPh sb="26" eb="28">
      <t>ウム</t>
    </rPh>
    <phoneticPr fontId="1"/>
  </si>
  <si>
    <t>PV2の太陽電池モジュールの特性/接続容量/接続箱の有無</t>
    <rPh sb="4" eb="6">
      <t>タイヨウ</t>
    </rPh>
    <rPh sb="6" eb="8">
      <t>デンチ</t>
    </rPh>
    <rPh sb="14" eb="16">
      <t>トクセイ</t>
    </rPh>
    <phoneticPr fontId="1"/>
  </si>
  <si>
    <t>PV3の太陽電池モジュールの特性/接続容量/接続箱の有無</t>
    <rPh sb="4" eb="6">
      <t>タイヨウ</t>
    </rPh>
    <rPh sb="6" eb="8">
      <t>デンチ</t>
    </rPh>
    <rPh sb="14" eb="16">
      <t>トクセイ</t>
    </rPh>
    <phoneticPr fontId="1"/>
  </si>
  <si>
    <t>PV4の太陽電池モジュールの特性/接続容量/接続箱の有無</t>
    <rPh sb="4" eb="6">
      <t>タイヨウ</t>
    </rPh>
    <rPh sb="6" eb="8">
      <t>デンチ</t>
    </rPh>
    <rPh sb="14" eb="16">
      <t>トクセイ</t>
    </rPh>
    <phoneticPr fontId="1"/>
  </si>
  <si>
    <t>太陽電池モジュールの特性 (最大4種類まで入力可)</t>
    <rPh sb="0" eb="2">
      <t>タイヨウ</t>
    </rPh>
    <rPh sb="2" eb="4">
      <t>デンチ</t>
    </rPh>
    <rPh sb="10" eb="12">
      <t>トクセイ</t>
    </rPh>
    <rPh sb="14" eb="16">
      <t>サイダイ</t>
    </rPh>
    <rPh sb="17" eb="19">
      <t>シュルイ</t>
    </rPh>
    <rPh sb="21" eb="23">
      <t>ニュウリョク</t>
    </rPh>
    <rPh sb="23" eb="24">
      <t>カ</t>
    </rPh>
    <phoneticPr fontId="1"/>
  </si>
  <si>
    <t>各モジュールの接続枚数</t>
    <rPh sb="0" eb="1">
      <t>カク</t>
    </rPh>
    <rPh sb="7" eb="9">
      <t>セツゾク</t>
    </rPh>
    <rPh sb="9" eb="11">
      <t>マイスウ</t>
    </rPh>
    <phoneticPr fontId="1"/>
  </si>
  <si>
    <t>組み合わせ可否判定</t>
    <rPh sb="0" eb="1">
      <t>ク</t>
    </rPh>
    <rPh sb="2" eb="3">
      <t>ア</t>
    </rPh>
    <rPh sb="5" eb="7">
      <t>カヒ</t>
    </rPh>
    <rPh sb="7" eb="9">
      <t>ハンテイ</t>
    </rPh>
    <phoneticPr fontId="1"/>
  </si>
  <si>
    <t>(OK or NG)</t>
    <phoneticPr fontId="1"/>
  </si>
  <si>
    <t>開放電圧
（V）</t>
    <rPh sb="0" eb="2">
      <t>カイホウ</t>
    </rPh>
    <rPh sb="2" eb="4">
      <t>デンアツ</t>
    </rPh>
    <phoneticPr fontId="1"/>
  </si>
  <si>
    <t>短絡電流
（A）</t>
    <rPh sb="0" eb="2">
      <t>タンラク</t>
    </rPh>
    <rPh sb="2" eb="4">
      <t>デンリュウ</t>
    </rPh>
    <phoneticPr fontId="1"/>
  </si>
  <si>
    <t>最大動作点電圧
（V）</t>
    <rPh sb="0" eb="2">
      <t>サイダイ</t>
    </rPh>
    <rPh sb="2" eb="4">
      <t>ドウサ</t>
    </rPh>
    <rPh sb="4" eb="5">
      <t>テン</t>
    </rPh>
    <rPh sb="5" eb="7">
      <t>デンアツ</t>
    </rPh>
    <phoneticPr fontId="1"/>
  </si>
  <si>
    <t>最大動作点電流
（A）</t>
    <rPh sb="0" eb="2">
      <t>サイダイ</t>
    </rPh>
    <rPh sb="2" eb="4">
      <t>ドウサ</t>
    </rPh>
    <rPh sb="4" eb="5">
      <t>テン</t>
    </rPh>
    <rPh sb="5" eb="7">
      <t>デンリュウ</t>
    </rPh>
    <phoneticPr fontId="1"/>
  </si>
  <si>
    <t>最大出力 
（W）</t>
    <rPh sb="0" eb="2">
      <t>サイダイ</t>
    </rPh>
    <rPh sb="2" eb="4">
      <t>シュツリョク</t>
    </rPh>
    <phoneticPr fontId="1"/>
  </si>
  <si>
    <t>※接続箱(逆流防止ダイオード内蔵)の有無を「有」にした場合、電気的に接続可能な並列数が出力されます。接続箱は別途ご用意願います。</t>
    <rPh sb="1" eb="3">
      <t>セツゾク</t>
    </rPh>
    <rPh sb="3" eb="4">
      <t>バコ</t>
    </rPh>
    <rPh sb="5" eb="7">
      <t>ギャクリュウ</t>
    </rPh>
    <rPh sb="7" eb="9">
      <t>ボウシ</t>
    </rPh>
    <rPh sb="14" eb="16">
      <t>ナイゾウ</t>
    </rPh>
    <rPh sb="18" eb="20">
      <t>ウム</t>
    </rPh>
    <rPh sb="22" eb="23">
      <t>アリ</t>
    </rPh>
    <rPh sb="27" eb="29">
      <t>バアイ</t>
    </rPh>
    <rPh sb="30" eb="33">
      <t>デンキテキ</t>
    </rPh>
    <rPh sb="34" eb="36">
      <t>セツゾク</t>
    </rPh>
    <rPh sb="36" eb="38">
      <t>カノウ</t>
    </rPh>
    <rPh sb="39" eb="41">
      <t>ヘイレツ</t>
    </rPh>
    <rPh sb="41" eb="42">
      <t>スウ</t>
    </rPh>
    <rPh sb="43" eb="45">
      <t>シュツリョク</t>
    </rPh>
    <rPh sb="50" eb="52">
      <t>セツゾク</t>
    </rPh>
    <rPh sb="52" eb="53">
      <t>バコ</t>
    </rPh>
    <rPh sb="54" eb="56">
      <t>ベット</t>
    </rPh>
    <rPh sb="57" eb="59">
      <t>ヨウイ</t>
    </rPh>
    <rPh sb="59" eb="60">
      <t>ネガ</t>
    </rPh>
    <phoneticPr fontId="1"/>
  </si>
  <si>
    <r>
      <t>405V以下</t>
    </r>
    <r>
      <rPr>
        <vertAlign val="superscript"/>
        <sz val="12"/>
        <color theme="1"/>
        <rFont val="ＭＳ Ｐゴシック"/>
        <family val="3"/>
        <charset val="128"/>
      </rPr>
      <t>※4</t>
    </r>
    <rPh sb="4" eb="6">
      <t>イカ</t>
    </rPh>
    <phoneticPr fontId="1"/>
  </si>
  <si>
    <r>
      <t>110V以上</t>
    </r>
    <r>
      <rPr>
        <vertAlign val="superscript"/>
        <sz val="12"/>
        <color theme="1"/>
        <rFont val="ＭＳ Ｐゴシック"/>
        <family val="3"/>
        <charset val="128"/>
      </rPr>
      <t>※5</t>
    </r>
    <rPh sb="4" eb="6">
      <t>イジョウ</t>
    </rPh>
    <phoneticPr fontId="1"/>
  </si>
  <si>
    <r>
      <t>最大接続容量</t>
    </r>
    <r>
      <rPr>
        <vertAlign val="superscript"/>
        <sz val="12"/>
        <color theme="1"/>
        <rFont val="ＭＳ Ｐゴシック"/>
        <family val="3"/>
        <charset val="128"/>
      </rPr>
      <t>※6</t>
    </r>
    <rPh sb="0" eb="2">
      <t>サイダイ</t>
    </rPh>
    <rPh sb="2" eb="4">
      <t>セツゾク</t>
    </rPh>
    <rPh sb="4" eb="6">
      <t>ヨウリョウ</t>
    </rPh>
    <phoneticPr fontId="1"/>
  </si>
  <si>
    <t>※4　製品仕様は450Vですが、電圧は周囲温度により変化するため、10%のマージンを考慮しています。</t>
    <rPh sb="3" eb="5">
      <t>セイヒン</t>
    </rPh>
    <rPh sb="5" eb="7">
      <t>シヨウ</t>
    </rPh>
    <rPh sb="16" eb="18">
      <t>デンアツ</t>
    </rPh>
    <rPh sb="19" eb="21">
      <t>シュウイ</t>
    </rPh>
    <rPh sb="21" eb="23">
      <t>オンド</t>
    </rPh>
    <rPh sb="26" eb="28">
      <t>ヘンカ</t>
    </rPh>
    <rPh sb="42" eb="44">
      <t>コウリョ</t>
    </rPh>
    <phoneticPr fontId="1"/>
  </si>
  <si>
    <t>※5　製品仕様は90Vですが、電圧は周囲温度により変化するため、20%のマージンを考慮しています。</t>
    <rPh sb="3" eb="5">
      <t>セイヒン</t>
    </rPh>
    <rPh sb="5" eb="7">
      <t>シヨウ</t>
    </rPh>
    <rPh sb="15" eb="17">
      <t>デンアツ</t>
    </rPh>
    <rPh sb="18" eb="20">
      <t>シュウイ</t>
    </rPh>
    <rPh sb="20" eb="22">
      <t>オンド</t>
    </rPh>
    <rPh sb="25" eb="27">
      <t>ヘンカ</t>
    </rPh>
    <rPh sb="41" eb="43">
      <t>コウリョ</t>
    </rPh>
    <phoneticPr fontId="1"/>
  </si>
  <si>
    <t>※6　外付け太陽光発電システムに接続可能な太陽電池アレイ出力電力の最大値のことです。</t>
    <rPh sb="3" eb="4">
      <t>ソト</t>
    </rPh>
    <rPh sb="4" eb="5">
      <t>ヅ</t>
    </rPh>
    <rPh sb="6" eb="9">
      <t>タイヨウコウ</t>
    </rPh>
    <rPh sb="9" eb="11">
      <t>ハツデン</t>
    </rPh>
    <rPh sb="16" eb="18">
      <t>セツゾク</t>
    </rPh>
    <rPh sb="18" eb="20">
      <t>カノウ</t>
    </rPh>
    <rPh sb="21" eb="23">
      <t>タイヨウ</t>
    </rPh>
    <rPh sb="23" eb="25">
      <t>デンチ</t>
    </rPh>
    <rPh sb="28" eb="30">
      <t>シュツリョク</t>
    </rPh>
    <rPh sb="30" eb="32">
      <t>デンリョク</t>
    </rPh>
    <rPh sb="33" eb="36">
      <t>サイダイチ</t>
    </rPh>
    <phoneticPr fontId="1"/>
  </si>
  <si>
    <t xml:space="preserve">※1　【使用方法】の➃を参照してください。 </t>
    <rPh sb="4" eb="6">
      <t>シヨウ</t>
    </rPh>
    <rPh sb="6" eb="8">
      <t>ホウホウ</t>
    </rPh>
    <rPh sb="12" eb="14">
      <t>サンショウ</t>
    </rPh>
    <phoneticPr fontId="1"/>
  </si>
  <si>
    <t xml:space="preserve">※2　【使用方法】の➃を参照してください。 </t>
    <rPh sb="4" eb="6">
      <t>シヨウ</t>
    </rPh>
    <rPh sb="6" eb="8">
      <t>ホウホウ</t>
    </rPh>
    <rPh sb="12" eb="14">
      <t>サンショウ</t>
    </rPh>
    <phoneticPr fontId="1"/>
  </si>
  <si>
    <t>※3　【使用方法】の➃を参照してください。 「有」にした場合、接続箱は別途ご用意ください。</t>
    <rPh sb="4" eb="6">
      <t>シヨウ</t>
    </rPh>
    <rPh sb="6" eb="8">
      <t>ホウホウ</t>
    </rPh>
    <rPh sb="12" eb="14">
      <t>サンショウ</t>
    </rPh>
    <rPh sb="23" eb="24">
      <t>ア</t>
    </rPh>
    <rPh sb="28" eb="30">
      <t>バアイ</t>
    </rPh>
    <rPh sb="31" eb="34">
      <t>セツゾクバコ</t>
    </rPh>
    <rPh sb="35" eb="37">
      <t>ベット</t>
    </rPh>
    <rPh sb="38" eb="40">
      <t>ヨウイ</t>
    </rPh>
    <phoneticPr fontId="1"/>
  </si>
  <si>
    <t>　 その場合、最大出力電力が大幅に小さくなることがありますのでご注意願います。</t>
    <phoneticPr fontId="1"/>
  </si>
  <si>
    <t>※接続箱(逆流防止ダイオード内蔵)の有無を「無」にした場合、並列数が強制的に1になります。</t>
    <rPh sb="1" eb="3">
      <t>セツゾク</t>
    </rPh>
    <rPh sb="3" eb="4">
      <t>バコ</t>
    </rPh>
    <rPh sb="5" eb="7">
      <t>ギャクリュウ</t>
    </rPh>
    <rPh sb="7" eb="9">
      <t>ボウシ</t>
    </rPh>
    <rPh sb="14" eb="16">
      <t>ナイゾウ</t>
    </rPh>
    <rPh sb="18" eb="20">
      <t>ウム</t>
    </rPh>
    <rPh sb="22" eb="23">
      <t>ム</t>
    </rPh>
    <rPh sb="27" eb="29">
      <t>バアイ</t>
    </rPh>
    <rPh sb="30" eb="32">
      <t>ヘイレツ</t>
    </rPh>
    <rPh sb="32" eb="33">
      <t>スウ</t>
    </rPh>
    <rPh sb="34" eb="36">
      <t>キョウセイ</t>
    </rPh>
    <rPh sb="36" eb="37">
      <t>テキ</t>
    </rPh>
    <phoneticPr fontId="1"/>
  </si>
  <si>
    <t>※並列数が1の場合のみ適用可</t>
    <rPh sb="1" eb="3">
      <t>ヘイレt</t>
    </rPh>
    <rPh sb="3" eb="4">
      <t>カズ</t>
    </rPh>
    <rPh sb="7" eb="9">
      <t>バアイ</t>
    </rPh>
    <rPh sb="11" eb="13">
      <t>テキヨ</t>
    </rPh>
    <rPh sb="13" eb="14">
      <t>カノ</t>
    </rPh>
    <phoneticPr fontId="1"/>
  </si>
  <si>
    <t>　</t>
  </si>
  <si>
    <t>蓄電ユニット　PV回路1へ</t>
    <rPh sb="0" eb="2">
      <t>チクデン</t>
    </rPh>
    <rPh sb="9" eb="11">
      <t>カイロ</t>
    </rPh>
    <phoneticPr fontId="1"/>
  </si>
  <si>
    <t>蓄電ユニット　PV回路2へ</t>
    <rPh sb="0" eb="2">
      <t>チクデン</t>
    </rPh>
    <rPh sb="9" eb="11">
      <t>カイロ</t>
    </rPh>
    <phoneticPr fontId="1"/>
  </si>
  <si>
    <t>蓄電ユニット　PV回路3へ</t>
    <rPh sb="0" eb="2">
      <t>チクデン</t>
    </rPh>
    <rPh sb="9" eb="11">
      <t>カイロ</t>
    </rPh>
    <phoneticPr fontId="1"/>
  </si>
  <si>
    <t>　【PV回路1】　複数の太陽電池モジュールを直列接続した場合の組み合わせ可否判定(並列数が1の場合のみ適用可)</t>
    <rPh sb="4" eb="6">
      <t>カイロ</t>
    </rPh>
    <rPh sb="9" eb="11">
      <t>フクスウ</t>
    </rPh>
    <rPh sb="12" eb="14">
      <t>タイヨウ</t>
    </rPh>
    <rPh sb="14" eb="16">
      <t>デンチ</t>
    </rPh>
    <rPh sb="22" eb="24">
      <t>チョクレツ</t>
    </rPh>
    <rPh sb="24" eb="26">
      <t>セツゾク</t>
    </rPh>
    <rPh sb="28" eb="30">
      <t>バアイ</t>
    </rPh>
    <rPh sb="31" eb="32">
      <t>ク</t>
    </rPh>
    <rPh sb="33" eb="34">
      <t>ア</t>
    </rPh>
    <rPh sb="36" eb="38">
      <t>カヒ</t>
    </rPh>
    <rPh sb="38" eb="40">
      <t>ハンテ</t>
    </rPh>
    <rPh sb="41" eb="43">
      <t>ヘイレツ</t>
    </rPh>
    <rPh sb="43" eb="44">
      <t>カズ</t>
    </rPh>
    <rPh sb="47" eb="49">
      <t>バアイ</t>
    </rPh>
    <rPh sb="51" eb="53">
      <t>テキヨウ</t>
    </rPh>
    <rPh sb="53" eb="54">
      <t>カ</t>
    </rPh>
    <phoneticPr fontId="1"/>
  </si>
  <si>
    <t>　【PV回路2】　複数の太陽電池モジュールを直列接続した場合の組み合わせ可否判定(並列数が1の場合のみ適用可)</t>
    <rPh sb="4" eb="6">
      <t>カイロ</t>
    </rPh>
    <rPh sb="9" eb="11">
      <t>フクスウ</t>
    </rPh>
    <rPh sb="12" eb="14">
      <t>タイヨウ</t>
    </rPh>
    <rPh sb="14" eb="16">
      <t>デンチ</t>
    </rPh>
    <rPh sb="22" eb="24">
      <t>チョクレツ</t>
    </rPh>
    <rPh sb="24" eb="26">
      <t>セツゾク</t>
    </rPh>
    <rPh sb="28" eb="30">
      <t>バアイ</t>
    </rPh>
    <rPh sb="31" eb="32">
      <t>ク</t>
    </rPh>
    <rPh sb="33" eb="34">
      <t>ア</t>
    </rPh>
    <rPh sb="36" eb="38">
      <t>カヒ</t>
    </rPh>
    <rPh sb="38" eb="40">
      <t>ハンテ</t>
    </rPh>
    <rPh sb="41" eb="43">
      <t>ヘイレツ</t>
    </rPh>
    <rPh sb="43" eb="44">
      <t>カズ</t>
    </rPh>
    <rPh sb="47" eb="49">
      <t>バアイ</t>
    </rPh>
    <rPh sb="51" eb="53">
      <t>テキヨウ</t>
    </rPh>
    <rPh sb="53" eb="54">
      <t>カ</t>
    </rPh>
    <phoneticPr fontId="1"/>
  </si>
  <si>
    <t>　【PV回路3】　複数の太陽電池モジュールを直列接続した場合の組み合わせ可否判定(並列数が1の場合のみ適用可)</t>
    <rPh sb="4" eb="6">
      <t>カイロ</t>
    </rPh>
    <rPh sb="9" eb="11">
      <t>フクスウ</t>
    </rPh>
    <rPh sb="12" eb="14">
      <t>タイヨウ</t>
    </rPh>
    <rPh sb="14" eb="16">
      <t>デンチ</t>
    </rPh>
    <rPh sb="22" eb="24">
      <t>チョクレツ</t>
    </rPh>
    <rPh sb="24" eb="26">
      <t>セツゾク</t>
    </rPh>
    <rPh sb="28" eb="30">
      <t>バアイ</t>
    </rPh>
    <rPh sb="31" eb="32">
      <t>ク</t>
    </rPh>
    <rPh sb="33" eb="34">
      <t>ア</t>
    </rPh>
    <rPh sb="36" eb="38">
      <t>カヒ</t>
    </rPh>
    <rPh sb="38" eb="40">
      <t>ハンテ</t>
    </rPh>
    <rPh sb="41" eb="43">
      <t>ヘイレツ</t>
    </rPh>
    <rPh sb="43" eb="44">
      <t>カズ</t>
    </rPh>
    <rPh sb="47" eb="49">
      <t>バアイ</t>
    </rPh>
    <rPh sb="51" eb="53">
      <t>テキヨウ</t>
    </rPh>
    <rPh sb="53" eb="54">
      <t>カ</t>
    </rPh>
    <phoneticPr fontId="1"/>
  </si>
  <si>
    <t>　【PV回路4】　複数の太陽電池モジュールを直列接続した場合の組み合わせ可否判定(並列数が1の場合のみ適用可)</t>
    <rPh sb="4" eb="6">
      <t>カイロ</t>
    </rPh>
    <rPh sb="9" eb="11">
      <t>フクスウ</t>
    </rPh>
    <rPh sb="12" eb="14">
      <t>タイヨウ</t>
    </rPh>
    <rPh sb="14" eb="16">
      <t>デンチ</t>
    </rPh>
    <rPh sb="22" eb="24">
      <t>チョクレツ</t>
    </rPh>
    <rPh sb="24" eb="26">
      <t>セツゾク</t>
    </rPh>
    <rPh sb="28" eb="30">
      <t>バアイ</t>
    </rPh>
    <rPh sb="31" eb="32">
      <t>ク</t>
    </rPh>
    <rPh sb="33" eb="34">
      <t>ア</t>
    </rPh>
    <rPh sb="36" eb="38">
      <t>カヒ</t>
    </rPh>
    <rPh sb="38" eb="40">
      <t>ハンテ</t>
    </rPh>
    <rPh sb="41" eb="43">
      <t>ヘイレツ</t>
    </rPh>
    <rPh sb="43" eb="44">
      <t>カズ</t>
    </rPh>
    <rPh sb="47" eb="49">
      <t>バアイ</t>
    </rPh>
    <rPh sb="51" eb="53">
      <t>テキヨウ</t>
    </rPh>
    <rPh sb="53" eb="54">
      <t>カ</t>
    </rPh>
    <phoneticPr fontId="1"/>
  </si>
  <si>
    <t>　　※ 【太陽電池モジュールスペック】は「最大、最小接続数計算」ワークシートで入力してください。その内容がそのまま本ワークシートにコピーされます。</t>
    <rPh sb="5" eb="7">
      <t>タイヨウ</t>
    </rPh>
    <rPh sb="7" eb="9">
      <t>デンチ</t>
    </rPh>
    <rPh sb="21" eb="23">
      <t>サイダイ</t>
    </rPh>
    <rPh sb="24" eb="26">
      <t>サイショウ</t>
    </rPh>
    <rPh sb="26" eb="28">
      <t>セツゾク</t>
    </rPh>
    <rPh sb="28" eb="29">
      <t>スウ</t>
    </rPh>
    <rPh sb="29" eb="31">
      <t>ケイサン</t>
    </rPh>
    <rPh sb="39" eb="41">
      <t>ニュウリョク</t>
    </rPh>
    <rPh sb="50" eb="52">
      <t>ナイヨウ</t>
    </rPh>
    <rPh sb="57" eb="58">
      <t>ホン</t>
    </rPh>
    <phoneticPr fontId="1"/>
  </si>
  <si>
    <t>「最大、最小接続数計算」シートを使用</t>
    <rPh sb="1" eb="3">
      <t>サイダイ</t>
    </rPh>
    <rPh sb="4" eb="6">
      <t>サイショウ</t>
    </rPh>
    <rPh sb="6" eb="8">
      <t>セツゾク</t>
    </rPh>
    <rPh sb="8" eb="9">
      <t>カズ</t>
    </rPh>
    <rPh sb="9" eb="11">
      <t>ケイサン</t>
    </rPh>
    <rPh sb="16" eb="18">
      <t>シヨ</t>
    </rPh>
    <phoneticPr fontId="1"/>
  </si>
  <si>
    <t>「PV回路 組み合わせ可否判定」シートを使用</t>
    <rPh sb="3" eb="5">
      <t>カイロ</t>
    </rPh>
    <rPh sb="6" eb="7">
      <t>ク</t>
    </rPh>
    <rPh sb="8" eb="9">
      <t>ア</t>
    </rPh>
    <rPh sb="11" eb="13">
      <t>カヒ</t>
    </rPh>
    <rPh sb="13" eb="15">
      <t>ハンテイ</t>
    </rPh>
    <rPh sb="20" eb="22">
      <t>シヨ</t>
    </rPh>
    <phoneticPr fontId="1"/>
  </si>
  <si>
    <t xml:space="preserve"> 太陽電池アレイ　最大/最小接続数計算</t>
    <rPh sb="1" eb="3">
      <t>タイヨウ</t>
    </rPh>
    <rPh sb="3" eb="5">
      <t>デンチ</t>
    </rPh>
    <rPh sb="9" eb="11">
      <t>サイダイ</t>
    </rPh>
    <rPh sb="12" eb="14">
      <t>サイショウ</t>
    </rPh>
    <rPh sb="14" eb="16">
      <t>セツゾク</t>
    </rPh>
    <rPh sb="16" eb="17">
      <t>カズ</t>
    </rPh>
    <rPh sb="17" eb="19">
      <t>ケイサン</t>
    </rPh>
    <phoneticPr fontId="1"/>
  </si>
  <si>
    <t>ESS-H1, H2シリーズ</t>
    <phoneticPr fontId="1"/>
  </si>
  <si>
    <t>ESS-H1,H2シリーズ</t>
    <phoneticPr fontId="1"/>
  </si>
  <si>
    <t>(※ニチコン製ESS-H1,H2シリーズと太陽電池モジュールの接続設計の際の参考にご使用ください。なお、接続時の出力、システム保証については、太陽電池モジュールメーカーごとに対応が異なりますので、直接、メーカーにご確認ください。)</t>
    <rPh sb="6" eb="7">
      <t>セイ</t>
    </rPh>
    <rPh sb="21" eb="23">
      <t>タイヨウ</t>
    </rPh>
    <rPh sb="23" eb="25">
      <t>デンチ</t>
    </rPh>
    <rPh sb="31" eb="33">
      <t>セツゾク</t>
    </rPh>
    <rPh sb="33" eb="35">
      <t>セッケイ</t>
    </rPh>
    <rPh sb="36" eb="37">
      <t>サイ</t>
    </rPh>
    <rPh sb="38" eb="40">
      <t>サンコウ</t>
    </rPh>
    <rPh sb="42" eb="44">
      <t>シヨウ</t>
    </rPh>
    <rPh sb="52" eb="54">
      <t>セツゾク</t>
    </rPh>
    <rPh sb="54" eb="55">
      <t>ジ</t>
    </rPh>
    <rPh sb="56" eb="58">
      <t>シュツリョク</t>
    </rPh>
    <rPh sb="63" eb="65">
      <t>ホショウ</t>
    </rPh>
    <rPh sb="71" eb="73">
      <t>タイヨウ</t>
    </rPh>
    <rPh sb="73" eb="75">
      <t>デンチ</t>
    </rPh>
    <rPh sb="87" eb="89">
      <t>タイオウ</t>
    </rPh>
    <rPh sb="90" eb="91">
      <t>コト</t>
    </rPh>
    <rPh sb="98" eb="100">
      <t>チョクセツ</t>
    </rPh>
    <rPh sb="107" eb="109">
      <t>カクニン</t>
    </rPh>
    <phoneticPr fontId="1"/>
  </si>
  <si>
    <t>【ESS-H1,H2シリーズ　システム定数 (変更不可)】</t>
    <rPh sb="19" eb="21">
      <t>ジョウスウ</t>
    </rPh>
    <rPh sb="23" eb="25">
      <t>ヘンコウ</t>
    </rPh>
    <rPh sb="25" eb="27">
      <t>フカ</t>
    </rPh>
    <phoneticPr fontId="1"/>
  </si>
  <si>
    <t>※ESS-H1,H2シリーズは1回路あたり2.25kWまで許容しています。2.25kW以下の値を入力してください。</t>
    <rPh sb="16" eb="18">
      <t>カイロ</t>
    </rPh>
    <rPh sb="29" eb="31">
      <t>キョヨウ</t>
    </rPh>
    <rPh sb="43" eb="45">
      <t>イカ</t>
    </rPh>
    <rPh sb="46" eb="47">
      <t>アタイ</t>
    </rPh>
    <rPh sb="48" eb="50">
      <t>ニュウリョク</t>
    </rPh>
    <phoneticPr fontId="1"/>
  </si>
  <si>
    <t>　　ESS-H1,H2シリーズの太陽電池入力部のPV回路1に接続される太陽電池モジュールのライブラリNo.と接続枚数を入力してください。</t>
    <rPh sb="16" eb="18">
      <t>タイヨウ</t>
    </rPh>
    <rPh sb="18" eb="20">
      <t>デンチ</t>
    </rPh>
    <rPh sb="20" eb="22">
      <t>ニュウリョク</t>
    </rPh>
    <rPh sb="22" eb="23">
      <t>ブ</t>
    </rPh>
    <rPh sb="26" eb="28">
      <t>カイロ</t>
    </rPh>
    <rPh sb="30" eb="32">
      <t>セツゾク</t>
    </rPh>
    <rPh sb="35" eb="37">
      <t>タイヨウ</t>
    </rPh>
    <rPh sb="37" eb="39">
      <t>デンチ</t>
    </rPh>
    <rPh sb="54" eb="56">
      <t>セツゾク</t>
    </rPh>
    <rPh sb="56" eb="58">
      <t>マイスウ</t>
    </rPh>
    <rPh sb="59" eb="61">
      <t>ニュウリョク</t>
    </rPh>
    <phoneticPr fontId="1"/>
  </si>
  <si>
    <t>■一種類の太陽電池モジュールを接続する場合</t>
    <rPh sb="1" eb="4">
      <t>イッシュルイ</t>
    </rPh>
    <rPh sb="5" eb="7">
      <t>タイヨウ</t>
    </rPh>
    <rPh sb="7" eb="9">
      <t>デンチ</t>
    </rPh>
    <rPh sb="15" eb="17">
      <t>セツゾク</t>
    </rPh>
    <rPh sb="19" eb="21">
      <t>バアイ</t>
    </rPh>
    <phoneticPr fontId="1"/>
  </si>
  <si>
    <t>■種類の違う太陽電池モジュールを1つのストリングとして接続する場合</t>
    <rPh sb="1" eb="3">
      <t>シュルイ</t>
    </rPh>
    <rPh sb="4" eb="5">
      <t>チガ</t>
    </rPh>
    <rPh sb="6" eb="8">
      <t>タイヨウ</t>
    </rPh>
    <rPh sb="8" eb="10">
      <t>デンチ</t>
    </rPh>
    <rPh sb="27" eb="29">
      <t>セツゾク</t>
    </rPh>
    <rPh sb="31" eb="33">
      <t>バアイ</t>
    </rPh>
    <phoneticPr fontId="1"/>
  </si>
  <si>
    <t>■注意　</t>
    <rPh sb="1" eb="3">
      <t>チュウイ</t>
    </rPh>
    <phoneticPr fontId="1"/>
  </si>
  <si>
    <t>接続できない太陽電池モジュール</t>
    <rPh sb="6" eb="8">
      <t>タイヨウ</t>
    </rPh>
    <rPh sb="8" eb="10">
      <t>デンチ</t>
    </rPh>
    <phoneticPr fontId="1"/>
  </si>
  <si>
    <t>お問い合せ先　nichicon-gijutsu-toiawase@nichicon.com</t>
    <phoneticPr fontId="1"/>
  </si>
  <si>
    <t>・1PV回路あたりに複数の太陽電池モジュールの組み合わせの出力電力は計算できますが、4PV回路の総出力電力は計算できません。お手数ですがご自身で計算お願いします。</t>
    <rPh sb="4" eb="6">
      <t>カイロ</t>
    </rPh>
    <rPh sb="10" eb="12">
      <t>フクスウ</t>
    </rPh>
    <rPh sb="13" eb="15">
      <t>タイヨウ</t>
    </rPh>
    <rPh sb="15" eb="17">
      <t>デンチ</t>
    </rPh>
    <rPh sb="23" eb="24">
      <t>ク</t>
    </rPh>
    <rPh sb="25" eb="26">
      <t>ア</t>
    </rPh>
    <rPh sb="29" eb="31">
      <t>シュツリョク</t>
    </rPh>
    <rPh sb="31" eb="33">
      <t>デンリョク</t>
    </rPh>
    <rPh sb="34" eb="36">
      <t>ケイサン</t>
    </rPh>
    <rPh sb="45" eb="47">
      <t>カイロ</t>
    </rPh>
    <rPh sb="48" eb="51">
      <t>ソウシュツリョク</t>
    </rPh>
    <rPh sb="51" eb="53">
      <t>デンリョク</t>
    </rPh>
    <rPh sb="54" eb="56">
      <t>ケイサン</t>
    </rPh>
    <rPh sb="63" eb="65">
      <t>テスウ</t>
    </rPh>
    <rPh sb="69" eb="71">
      <t>ジシン</t>
    </rPh>
    <rPh sb="72" eb="74">
      <t>ケイサン</t>
    </rPh>
    <rPh sb="75" eb="76">
      <t>ネガ</t>
    </rPh>
    <phoneticPr fontId="1"/>
  </si>
  <si>
    <t>※１　太陽電池モジュールメーカー様によって接続可能のモジュールもございますのでお問い合わせ願います。</t>
    <phoneticPr fontId="1"/>
  </si>
  <si>
    <t>・薄膜系太陽電池モジュール,　ヘテロ系太陽電池モジュール　 　 　　              ※１</t>
    <phoneticPr fontId="1"/>
  </si>
  <si>
    <t>・絶縁型PV PCS用製品と組み合わせる太陽電池モジュール　                     ※２</t>
    <phoneticPr fontId="1"/>
  </si>
  <si>
    <t>・瓦型太陽電池モジュール　 　　　　　　　　　　　　　　　　　 　　　　　　            　※１</t>
    <phoneticPr fontId="1"/>
  </si>
  <si>
    <t xml:space="preserve">※2 太陽電池モジュールメーカー様に弊社の製品に接続可能かご確認ください。 </t>
  </si>
  <si>
    <t>ESS-H1　H2シリーズ　太陽電池アレイ計算ツールVer1.4</t>
    <rPh sb="14" eb="18">
      <t>タイヨ</t>
    </rPh>
    <rPh sb="21" eb="23">
      <t>ケイサn</t>
    </rPh>
    <phoneticPr fontId="1"/>
  </si>
  <si>
    <t>フラグA</t>
    <phoneticPr fontId="1"/>
  </si>
  <si>
    <t>(注意)　適用できるのは、同一メーカーの太陽電池モジュールで、短絡電流および最大動作点電流がほぼ同じ値とみなせる場合に限ります。</t>
    <rPh sb="1" eb="3">
      <t>チュウイ</t>
    </rPh>
    <rPh sb="5" eb="7">
      <t>テキヨウ</t>
    </rPh>
    <rPh sb="13" eb="14">
      <t>ドウ</t>
    </rPh>
    <rPh sb="14" eb="15">
      <t>イチ</t>
    </rPh>
    <rPh sb="20" eb="24">
      <t>タイヨウデンチ</t>
    </rPh>
    <rPh sb="31" eb="33">
      <t>タンラク</t>
    </rPh>
    <rPh sb="33" eb="35">
      <t>デンリュウ</t>
    </rPh>
    <rPh sb="38" eb="40">
      <t>サイダイ</t>
    </rPh>
    <rPh sb="40" eb="43">
      <t>ドウサテン</t>
    </rPh>
    <rPh sb="43" eb="45">
      <t>デンリュウ</t>
    </rPh>
    <rPh sb="48" eb="49">
      <t>オナ</t>
    </rPh>
    <rPh sb="50" eb="51">
      <t>アタイ</t>
    </rPh>
    <rPh sb="56" eb="58">
      <t>バアイ</t>
    </rPh>
    <rPh sb="59" eb="60">
      <t>カギ</t>
    </rPh>
    <phoneticPr fontId="1"/>
  </si>
  <si>
    <t>②【判定1】【判定2】のメッセージボックスにメッセージが表示されます。内容を参照の上、必要とあれば、ユーザー入力を変更してください。</t>
    <rPh sb="2" eb="4">
      <t>ハンテイ</t>
    </rPh>
    <rPh sb="7" eb="9">
      <t>ハンテイ</t>
    </rPh>
    <rPh sb="28" eb="30">
      <t>ヒョウジ</t>
    </rPh>
    <rPh sb="35" eb="37">
      <t>ナイヨウ</t>
    </rPh>
    <rPh sb="38" eb="40">
      <t>サンショウ</t>
    </rPh>
    <rPh sb="41" eb="42">
      <t>ウエ</t>
    </rPh>
    <rPh sb="43" eb="45">
      <t>ヒツヨウ</t>
    </rPh>
    <rPh sb="54" eb="56">
      <t>ニュウリョク</t>
    </rPh>
    <rPh sb="57" eb="59">
      <t>ヘンコウ</t>
    </rPh>
    <phoneticPr fontId="1"/>
  </si>
  <si>
    <t>③最上部の総合判定欄にOK/NGが表示されます。</t>
    <rPh sb="1" eb="2">
      <t>サイ</t>
    </rPh>
    <rPh sb="2" eb="4">
      <t>ジョウブ</t>
    </rPh>
    <rPh sb="5" eb="7">
      <t>ソウゴウ</t>
    </rPh>
    <rPh sb="7" eb="9">
      <t>ハンテイ</t>
    </rPh>
    <rPh sb="9" eb="10">
      <t>ラン</t>
    </rPh>
    <rPh sb="17" eb="19">
      <t>ヒョウジ</t>
    </rPh>
    <phoneticPr fontId="1"/>
  </si>
  <si>
    <t>蓄電ユニット　PV回路4へ</t>
    <rPh sb="0" eb="2">
      <t>チクデン</t>
    </rPh>
    <rPh sb="9" eb="11">
      <t>カイロ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</si>
</sst>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V"/>
    <numFmt numFmtId="178" formatCode="0.00\A"/>
    <numFmt numFmtId="179" formatCode="0.0\W"/>
    <numFmt numFmtId="180" formatCode=";;;"/>
  </numFmts>
  <fonts count="33">
    <font>
      <sz val="12"/>
      <color theme="1"/>
      <name val="Yu Gothic"/>
      <family val="2"/>
      <charset val="128"/>
      <scheme val="minor"/>
    </font>
    <font>
      <sz val="6"/>
      <name val="Yu Gothic"/>
      <family val="2"/>
      <charset val="128"/>
      <scheme val="minor"/>
    </font>
    <font>
      <b/>
      <sz val="14"/>
      <color theme="1"/>
      <name val="ＭＳ Ｐゴシック"/>
      <family val="3"/>
      <charset val="128"/>
    </font>
    <font>
      <sz val="12"/>
      <color theme="1"/>
      <name val="ＭＳ Ｐゴシック"/>
      <family val="3"/>
      <charset val="128"/>
    </font>
    <font>
      <b/>
      <sz val="12"/>
      <color theme="1"/>
      <name val="ＭＳ Ｐゴシック"/>
      <family val="3"/>
      <charset val="128"/>
    </font>
    <font>
      <vertAlign val="subscript"/>
      <sz val="12"/>
      <color theme="1"/>
      <name val="ＭＳ Ｐゴシック"/>
      <family val="3"/>
      <charset val="128"/>
    </font>
    <font>
      <b/>
      <sz val="16"/>
      <color theme="1"/>
      <name val="ＭＳ Ｐゴシック"/>
      <family val="3"/>
      <charset val="128"/>
    </font>
    <font>
      <sz val="14"/>
      <color theme="1"/>
      <name val="ＭＳ Ｐゴシック"/>
      <family val="3"/>
      <charset val="128"/>
    </font>
    <font>
      <b/>
      <sz val="12"/>
      <name val="ＭＳ Ｐゴシック"/>
      <family val="3"/>
      <charset val="128"/>
    </font>
    <font>
      <sz val="12"/>
      <name val="ＭＳ Ｐゴシック"/>
      <family val="3"/>
      <charset val="128"/>
    </font>
    <font>
      <vertAlign val="superscript"/>
      <sz val="12"/>
      <color theme="1"/>
      <name val="ＭＳ Ｐゴシック"/>
      <family val="3"/>
      <charset val="128"/>
    </font>
    <font>
      <b/>
      <sz val="12"/>
      <color theme="1"/>
      <name val="Yu Gothic"/>
      <family val="3"/>
      <charset val="128"/>
      <scheme val="minor"/>
    </font>
    <font>
      <sz val="18"/>
      <color theme="1"/>
      <name val="ＭＳ ゴシック"/>
      <family val="3"/>
      <charset val="128"/>
    </font>
    <font>
      <sz val="18"/>
      <color theme="1"/>
      <name val="ＭＳ Ｐゴシック"/>
      <family val="3"/>
      <charset val="128"/>
    </font>
    <font>
      <sz val="12"/>
      <color theme="1"/>
      <name val="ＭＳ Ｐゴシック"/>
      <family val="2"/>
      <charset val="128"/>
    </font>
    <font>
      <sz val="12"/>
      <color theme="0"/>
      <name val="ＭＳ Ｐゴシック"/>
      <family val="3"/>
      <charset val="128"/>
    </font>
    <font>
      <sz val="12"/>
      <color theme="0"/>
      <name val="ＭＳ Ｐゴシック"/>
      <family val="2"/>
      <charset val="128"/>
    </font>
    <font>
      <sz val="14"/>
      <color theme="1"/>
      <name val="Yu Gothic"/>
      <family val="2"/>
      <charset val="128"/>
      <scheme val="minor"/>
    </font>
    <font>
      <b/>
      <sz val="14"/>
      <name val="ＭＳ Ｐゴシック"/>
      <family val="3"/>
      <charset val="128"/>
    </font>
    <font>
      <sz val="18"/>
      <color theme="1"/>
      <name val="Meiryo UI"/>
      <family val="3"/>
      <charset val="128"/>
    </font>
    <font>
      <sz val="18"/>
      <color rgb="FFFF0000"/>
      <name val="Meiryo UI"/>
      <family val="3"/>
      <charset val="128"/>
    </font>
    <font>
      <sz val="18"/>
      <name val="Meiryo UI"/>
      <family val="3"/>
      <charset val="128"/>
    </font>
    <font>
      <sz val="14"/>
      <color rgb="FFFF0000"/>
      <name val="Meiryo UI"/>
      <family val="3"/>
      <charset val="128"/>
    </font>
    <font>
      <u/>
      <sz val="12"/>
      <color theme="10"/>
      <name val="Yu Gothic"/>
      <family val="2"/>
      <charset val="128"/>
      <scheme val="minor"/>
    </font>
    <font>
      <sz val="12"/>
      <color rgb="FFFF0000"/>
      <name val="Meiryo UI"/>
      <family val="3"/>
      <charset val="128"/>
    </font>
    <font>
      <sz val="12"/>
      <color theme="1"/>
      <name val="Meiryo UI"/>
      <family val="3"/>
      <charset val="128"/>
    </font>
    <font>
      <b/>
      <u/>
      <sz val="20"/>
      <color theme="1"/>
      <name val="Meiryo UI"/>
      <family val="3"/>
      <charset val="128"/>
    </font>
    <font>
      <sz val="14"/>
      <color theme="1"/>
      <name val="Meiryo UI"/>
      <family val="3"/>
      <charset val="128"/>
    </font>
    <font>
      <b/>
      <sz val="14"/>
      <color theme="1"/>
      <name val="Meiryo UI"/>
      <family val="3"/>
      <charset val="128"/>
    </font>
    <font>
      <b/>
      <sz val="16"/>
      <color theme="1"/>
      <name val="Meiryo UI"/>
      <family val="3"/>
      <charset val="128"/>
    </font>
    <font>
      <sz val="16"/>
      <color theme="1"/>
      <name val="Meiryo UI"/>
      <family val="3"/>
      <charset val="128"/>
    </font>
    <font>
      <b/>
      <sz val="12"/>
      <color theme="1"/>
      <name val="Meiryo UI"/>
      <family val="3"/>
      <charset val="128"/>
    </font>
    <font>
      <u/>
      <sz val="18"/>
      <color theme="10"/>
      <name val="Meiryo UI"/>
      <family val="3"/>
      <charset val="128"/>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99FF99"/>
        <bgColor indexed="64"/>
      </patternFill>
    </fill>
    <fill>
      <patternFill patternType="solid">
        <fgColor rgb="FFFFFF99"/>
        <bgColor indexed="64"/>
      </patternFill>
    </fill>
    <fill>
      <patternFill patternType="solid">
        <fgColor rgb="FF66FFFF"/>
        <bgColor indexed="64"/>
      </patternFill>
    </fill>
    <fill>
      <patternFill patternType="lightUp"/>
    </fill>
    <fill>
      <patternFill patternType="solid">
        <fgColor theme="0"/>
        <bgColor indexed="64"/>
      </patternFill>
    </fill>
  </fills>
  <borders count="12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medium">
        <color auto="1"/>
      </bottom>
      <diagonal/>
    </border>
    <border>
      <left/>
      <right style="medium">
        <color auto="1"/>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medium">
        <color auto="1"/>
      </right>
      <top/>
      <bottom/>
      <diagonal/>
    </border>
    <border>
      <left/>
      <right style="thin">
        <color auto="1"/>
      </right>
      <top/>
      <bottom/>
      <diagonal/>
    </border>
    <border>
      <left/>
      <right/>
      <top style="medium">
        <color auto="1"/>
      </top>
      <bottom/>
      <diagonal/>
    </border>
    <border>
      <left style="medium">
        <color auto="1"/>
      </left>
      <right/>
      <top style="medium">
        <color auto="1"/>
      </top>
      <bottom style="double">
        <color auto="1"/>
      </bottom>
      <diagonal/>
    </border>
    <border>
      <left/>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diagonal/>
    </border>
    <border>
      <left style="medium">
        <color auto="1"/>
      </left>
      <right style="thin">
        <color auto="1"/>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thin">
        <color auto="1"/>
      </left>
      <right/>
      <top style="medium">
        <color auto="1"/>
      </top>
      <bottom style="double">
        <color auto="1"/>
      </bottom>
      <diagonal/>
    </border>
    <border>
      <left/>
      <right style="medium">
        <color auto="1"/>
      </right>
      <top style="medium">
        <color auto="1"/>
      </top>
      <bottom/>
      <diagonal/>
    </border>
    <border>
      <left/>
      <right/>
      <top/>
      <bottom style="thin">
        <color auto="1"/>
      </bottom>
      <diagonal/>
    </border>
    <border>
      <left/>
      <right style="medium">
        <color auto="1"/>
      </right>
      <top/>
      <bottom style="thin">
        <color auto="1"/>
      </bottom>
      <diagonal/>
    </border>
    <border>
      <left/>
      <right style="thin">
        <color auto="1"/>
      </right>
      <top style="medium">
        <color auto="1"/>
      </top>
      <bottom/>
      <diagonal/>
    </border>
    <border>
      <left/>
      <right style="thin">
        <color auto="1"/>
      </right>
      <top/>
      <bottom style="thin">
        <color auto="1"/>
      </bottom>
      <diagonal/>
    </border>
    <border>
      <left style="thin">
        <color auto="1"/>
      </left>
      <right/>
      <top style="medium">
        <color auto="1"/>
      </top>
      <bottom/>
      <diagonal/>
    </border>
    <border>
      <left style="thin">
        <color auto="1"/>
      </left>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double">
        <color auto="1"/>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diagonal/>
    </border>
    <border>
      <left style="thin">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thin">
        <color auto="1"/>
      </right>
      <top style="medium">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thin">
        <color auto="1"/>
      </right>
      <top style="thin">
        <color auto="1"/>
      </top>
      <bottom style="medium">
        <color auto="1"/>
      </bottom>
      <diagonal/>
    </border>
    <border>
      <left style="medium">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dotted">
        <color auto="1"/>
      </left>
      <right/>
      <top style="medium">
        <color auto="1"/>
      </top>
      <bottom style="thin">
        <color auto="1"/>
      </bottom>
      <diagonal/>
    </border>
    <border>
      <left/>
      <right style="dotted">
        <color auto="1"/>
      </right>
      <top style="medium">
        <color auto="1"/>
      </top>
      <bottom style="thin">
        <color auto="1"/>
      </bottom>
      <diagonal/>
    </border>
    <border>
      <left/>
      <right style="medium">
        <color auto="1"/>
      </right>
      <top style="medium">
        <color auto="1"/>
      </top>
      <bottom style="double">
        <color auto="1"/>
      </bottom>
      <diagonal/>
    </border>
    <border>
      <left/>
      <right style="medium">
        <color auto="1"/>
      </right>
      <top style="double">
        <color auto="1"/>
      </top>
      <bottom style="thin">
        <color auto="1"/>
      </bottom>
      <diagonal/>
    </border>
    <border>
      <left/>
      <right style="dotted">
        <color auto="1"/>
      </right>
      <top style="thin">
        <color auto="1"/>
      </top>
      <bottom style="thin">
        <color auto="1"/>
      </bottom>
      <diagonal/>
    </border>
    <border>
      <left style="medium">
        <color auto="1"/>
      </left>
      <right/>
      <top/>
      <bottom style="thin">
        <color auto="1"/>
      </bottom>
      <diagonal/>
    </border>
    <border>
      <left style="medium">
        <color auto="1"/>
      </left>
      <right/>
      <top style="double">
        <color auto="1"/>
      </top>
      <bottom style="thin">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dotted">
        <color auto="1"/>
      </right>
      <top style="thin">
        <color auto="1"/>
      </top>
      <bottom style="double">
        <color auto="1"/>
      </bottom>
      <diagonal/>
    </border>
    <border>
      <left style="dotted">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medium">
        <color auto="1"/>
      </right>
      <top style="thin">
        <color auto="1"/>
      </top>
      <bottom style="double">
        <color auto="1"/>
      </bottom>
      <diagonal/>
    </border>
    <border>
      <left style="medium">
        <color auto="1"/>
      </left>
      <right style="thin">
        <color auto="1"/>
      </right>
      <top style="double">
        <color auto="1"/>
      </top>
      <bottom style="thin">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bottom/>
      <diagonal/>
    </border>
    <border>
      <left/>
      <right/>
      <top/>
      <bottom style="double">
        <color auto="1"/>
      </bottom>
      <diagonal/>
    </border>
    <border>
      <left/>
      <right style="thin">
        <color auto="1"/>
      </right>
      <top style="medium">
        <color auto="1"/>
      </top>
      <bottom style="double">
        <color auto="1"/>
      </bottom>
      <diagonal/>
    </border>
    <border>
      <left style="medium">
        <color auto="1"/>
      </left>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right style="medium">
        <color auto="1"/>
      </right>
      <top/>
      <bottom style="double">
        <color auto="1"/>
      </bottom>
      <diagonal/>
    </border>
    <border>
      <left style="double">
        <color auto="1"/>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style="thin">
        <color auto="1"/>
      </left>
      <right style="medium">
        <color auto="1"/>
      </right>
      <top/>
      <bottom/>
      <diagonal/>
    </border>
    <border>
      <left/>
      <right style="double">
        <color auto="1"/>
      </right>
      <top/>
      <bottom/>
      <diagonal/>
    </border>
    <border>
      <left/>
      <right/>
      <top style="mediumDashed">
        <color auto="1"/>
      </top>
      <bottom/>
      <diagonal/>
    </border>
  </borders>
  <cellStyleXfs count="2">
    <xf numFmtId="0" fontId="0" fillId="0" borderId="0"/>
    <xf numFmtId="0" fontId="23" fillId="0" borderId="0" applyNumberFormat="0" applyFill="0" applyBorder="0" applyAlignment="0" applyProtection="0"/>
  </cellStyleXfs>
  <cellXfs count="567">
    <xf numFmtId="0" fontId="0" fillId="0" borderId="0" xfId="0"/>
    <xf numFmtId="0" fontId="3" fillId="0" borderId="0" xfId="0" applyFont="1"/>
    <xf numFmtId="0" fontId="4" fillId="0" borderId="0" xfId="0" applyFont="1"/>
    <xf numFmtId="0" fontId="2" fillId="0" borderId="0" xfId="0" applyFont="1"/>
    <xf numFmtId="0" fontId="3" fillId="0" borderId="0" xfId="0" applyFont="1" applyAlignment="1">
      <alignment horizontal="center"/>
    </xf>
    <xf numFmtId="0" fontId="3" fillId="0" borderId="32" xfId="0" applyFont="1" applyBorder="1"/>
    <xf numFmtId="0" fontId="3" fillId="0" borderId="0" xfId="0" applyFont="1" applyAlignment="1">
      <alignment vertical="center"/>
    </xf>
    <xf numFmtId="0" fontId="3" fillId="0" borderId="0" xfId="0" applyFont="1" applyProtection="1">
      <protection hidden="1"/>
    </xf>
    <xf numFmtId="0" fontId="6" fillId="0" borderId="0" xfId="0" applyFont="1" applyAlignment="1" applyProtection="1">
      <alignment vertical="center"/>
      <protection hidden="1"/>
    </xf>
    <xf numFmtId="0" fontId="3" fillId="0" borderId="0" xfId="0" applyFont="1" applyAlignment="1" applyProtection="1">
      <alignment vertical="center"/>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Protection="1">
      <protection hidden="1"/>
    </xf>
    <xf numFmtId="0" fontId="0" fillId="0" borderId="0" xfId="0" applyProtection="1">
      <protection hidden="1"/>
    </xf>
    <xf numFmtId="0" fontId="8" fillId="0" borderId="0" xfId="0" applyFont="1" applyAlignment="1" applyProtection="1">
      <alignment vertical="center"/>
      <protection hidden="1"/>
    </xf>
    <xf numFmtId="0" fontId="9" fillId="0" borderId="0" xfId="0" applyFont="1" applyAlignment="1" applyProtection="1">
      <alignment vertical="center"/>
      <protection hidden="1"/>
    </xf>
    <xf numFmtId="0" fontId="3" fillId="0" borderId="5" xfId="0" applyFont="1" applyBorder="1"/>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2" xfId="0" applyFont="1" applyBorder="1"/>
    <xf numFmtId="0" fontId="3" fillId="0" borderId="3" xfId="0" applyFont="1" applyBorder="1"/>
    <xf numFmtId="0" fontId="3" fillId="0" borderId="4" xfId="0" applyFont="1" applyBorder="1"/>
    <xf numFmtId="0" fontId="3" fillId="0" borderId="6" xfId="0" applyFont="1" applyBorder="1"/>
    <xf numFmtId="0" fontId="3" fillId="0" borderId="1" xfId="0" applyFont="1" applyBorder="1"/>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72" xfId="0" applyFont="1" applyBorder="1"/>
    <xf numFmtId="0" fontId="3" fillId="0" borderId="33" xfId="0" applyFont="1" applyBorder="1"/>
    <xf numFmtId="0" fontId="3" fillId="0" borderId="73" xfId="0" applyFont="1" applyBorder="1"/>
    <xf numFmtId="0" fontId="3" fillId="0" borderId="38" xfId="0" applyFont="1" applyBorder="1"/>
    <xf numFmtId="0" fontId="0" fillId="0" borderId="63" xfId="0" applyBorder="1" applyProtection="1">
      <protection hidden="1"/>
    </xf>
    <xf numFmtId="0" fontId="0" fillId="0" borderId="38" xfId="0" applyBorder="1" applyProtection="1">
      <protection hidden="1"/>
    </xf>
    <xf numFmtId="0" fontId="0" fillId="0" borderId="74" xfId="0" applyBorder="1" applyProtection="1">
      <protection hidden="1"/>
    </xf>
    <xf numFmtId="0" fontId="4" fillId="0" borderId="74" xfId="0" applyFont="1" applyBorder="1" applyProtection="1">
      <protection hidden="1"/>
    </xf>
    <xf numFmtId="0" fontId="3" fillId="0" borderId="74" xfId="0" applyFont="1" applyBorder="1"/>
    <xf numFmtId="0" fontId="3" fillId="0" borderId="74" xfId="0" applyFont="1" applyBorder="1" applyProtection="1">
      <protection hidden="1"/>
    </xf>
    <xf numFmtId="0" fontId="3" fillId="0" borderId="64" xfId="0" applyFont="1" applyBorder="1" applyProtection="1">
      <protection hidden="1"/>
    </xf>
    <xf numFmtId="0" fontId="3" fillId="0" borderId="65" xfId="0" applyFont="1" applyBorder="1" applyProtection="1">
      <protection hidden="1"/>
    </xf>
    <xf numFmtId="0" fontId="3" fillId="0" borderId="7" xfId="0" applyFont="1" applyBorder="1"/>
    <xf numFmtId="0" fontId="3" fillId="0" borderId="8" xfId="0" applyFont="1" applyBorder="1"/>
    <xf numFmtId="0" fontId="3" fillId="0" borderId="9" xfId="0" applyFont="1" applyBorder="1"/>
    <xf numFmtId="0" fontId="3" fillId="0" borderId="0" xfId="0" applyFont="1" applyAlignment="1" applyProtection="1">
      <alignment vertical="center" shrinkToFit="1"/>
      <protection hidden="1"/>
    </xf>
    <xf numFmtId="0" fontId="3" fillId="0" borderId="80" xfId="0" applyFont="1" applyBorder="1" applyAlignment="1" applyProtection="1">
      <alignment horizontal="center" vertical="center" shrinkToFit="1"/>
      <protection hidden="1"/>
    </xf>
    <xf numFmtId="0" fontId="3" fillId="0" borderId="100" xfId="0" applyFont="1" applyBorder="1" applyAlignment="1" applyProtection="1">
      <alignment horizontal="center" vertical="center" shrinkToFit="1"/>
      <protection hidden="1"/>
    </xf>
    <xf numFmtId="0" fontId="3" fillId="5" borderId="80" xfId="0" applyFont="1" applyFill="1" applyBorder="1" applyAlignment="1" applyProtection="1">
      <alignment horizontal="center" vertical="center" shrinkToFit="1"/>
      <protection hidden="1"/>
    </xf>
    <xf numFmtId="0" fontId="3" fillId="0" borderId="0" xfId="0" applyFont="1" applyAlignment="1" applyProtection="1">
      <alignment vertical="center" wrapText="1"/>
      <protection hidden="1"/>
    </xf>
    <xf numFmtId="0" fontId="7" fillId="0" borderId="0" xfId="0" applyFont="1" applyAlignment="1" applyProtection="1">
      <alignment vertical="center"/>
      <protection hidden="1"/>
    </xf>
    <xf numFmtId="0" fontId="3" fillId="0" borderId="0" xfId="0" applyFont="1" applyAlignment="1" applyProtection="1">
      <alignment horizontal="center" vertical="center" shrinkToFit="1"/>
      <protection hidden="1"/>
    </xf>
    <xf numFmtId="0" fontId="11" fillId="0" borderId="0" xfId="0" applyFont="1" applyAlignment="1" applyProtection="1">
      <alignment vertical="center"/>
      <protection hidden="1"/>
    </xf>
    <xf numFmtId="0" fontId="12" fillId="0" borderId="53" xfId="0" applyFont="1" applyBorder="1" applyProtection="1">
      <protection hidden="1"/>
    </xf>
    <xf numFmtId="0" fontId="0" fillId="0" borderId="53" xfId="0" applyBorder="1" applyProtection="1">
      <protection hidden="1"/>
    </xf>
    <xf numFmtId="0" fontId="12" fillId="0" borderId="56" xfId="0" applyFont="1" applyBorder="1" applyProtection="1">
      <protection hidden="1"/>
    </xf>
    <xf numFmtId="0" fontId="0" fillId="0" borderId="33" xfId="0" applyBorder="1" applyProtection="1">
      <protection hidden="1"/>
    </xf>
    <xf numFmtId="0" fontId="13" fillId="0" borderId="58" xfId="0" applyFont="1" applyBorder="1" applyProtection="1">
      <protection hidden="1"/>
    </xf>
    <xf numFmtId="0" fontId="13" fillId="0" borderId="34" xfId="0" applyFont="1" applyBorder="1" applyProtection="1">
      <protection hidden="1"/>
    </xf>
    <xf numFmtId="0" fontId="14" fillId="0" borderId="0" xfId="0" applyFont="1" applyAlignment="1" applyProtection="1">
      <alignment wrapText="1"/>
      <protection hidden="1"/>
    </xf>
    <xf numFmtId="0" fontId="0" fillId="0" borderId="56" xfId="0" applyBorder="1" applyProtection="1">
      <protection hidden="1"/>
    </xf>
    <xf numFmtId="0" fontId="13" fillId="0" borderId="10" xfId="0" applyFont="1" applyBorder="1" applyProtection="1">
      <protection hidden="1"/>
    </xf>
    <xf numFmtId="0" fontId="4" fillId="0" borderId="0" xfId="0" applyFont="1" applyAlignment="1" applyProtection="1">
      <alignment horizontal="center" vertical="center"/>
      <protection hidden="1"/>
    </xf>
    <xf numFmtId="0" fontId="3" fillId="0" borderId="0" xfId="0" applyFont="1" applyAlignment="1" applyProtection="1">
      <alignment horizontal="right" vertical="center" shrinkToFit="1"/>
      <protection hidden="1"/>
    </xf>
    <xf numFmtId="0" fontId="16" fillId="0" borderId="0" xfId="0" applyFont="1" applyProtection="1">
      <protection hidden="1"/>
    </xf>
    <xf numFmtId="0" fontId="15" fillId="0" borderId="0" xfId="0" applyFont="1" applyProtection="1">
      <protection hidden="1"/>
    </xf>
    <xf numFmtId="0" fontId="2" fillId="0" borderId="0" xfId="0" applyFont="1" applyProtection="1">
      <protection hidden="1"/>
    </xf>
    <xf numFmtId="0" fontId="7" fillId="0" borderId="0" xfId="0" applyFont="1" applyProtection="1">
      <protection hidden="1"/>
    </xf>
    <xf numFmtId="0" fontId="7" fillId="0" borderId="0" xfId="0" applyFont="1"/>
    <xf numFmtId="0" fontId="17" fillId="0" borderId="0" xfId="0" applyFont="1" applyProtection="1">
      <protection hidden="1"/>
    </xf>
    <xf numFmtId="0" fontId="18" fillId="0" borderId="0" xfId="0" applyFont="1" applyProtection="1">
      <protection hidden="1"/>
    </xf>
    <xf numFmtId="0" fontId="19" fillId="0" borderId="0" xfId="0" applyFont="1"/>
    <xf numFmtId="0" fontId="20" fillId="0" borderId="0" xfId="0" applyFont="1"/>
    <xf numFmtId="0" fontId="20" fillId="0" borderId="124" xfId="0" applyFont="1" applyBorder="1"/>
    <xf numFmtId="0" fontId="19" fillId="0" borderId="124" xfId="0" applyFont="1" applyBorder="1"/>
    <xf numFmtId="0" fontId="22" fillId="0" borderId="0" xfId="0" applyFont="1"/>
    <xf numFmtId="0" fontId="24" fillId="0" borderId="0" xfId="0" applyFont="1"/>
    <xf numFmtId="0" fontId="20" fillId="0" borderId="0" xfId="0" applyFont="1" applyAlignment="1">
      <alignment horizontal="left" vertical="center"/>
    </xf>
    <xf numFmtId="0" fontId="25" fillId="0" borderId="0" xfId="0" applyFont="1"/>
    <xf numFmtId="0" fontId="26" fillId="0" borderId="0" xfId="0" applyFont="1" applyAlignment="1">
      <alignment vertical="center"/>
    </xf>
    <xf numFmtId="0" fontId="25" fillId="0" borderId="124" xfId="0" applyFont="1" applyBorder="1"/>
    <xf numFmtId="0" fontId="27" fillId="0" borderId="0" xfId="0" applyFont="1" applyAlignment="1">
      <alignment horizontal="left"/>
    </xf>
    <xf numFmtId="0" fontId="25" fillId="0" borderId="0" xfId="0" applyFont="1" applyProtection="1">
      <protection hidden="1"/>
    </xf>
    <xf numFmtId="0" fontId="25" fillId="0" borderId="38" xfId="0" applyFont="1" applyBorder="1"/>
    <xf numFmtId="0" fontId="25" fillId="0" borderId="52" xfId="0" applyFont="1" applyBorder="1"/>
    <xf numFmtId="0" fontId="25" fillId="0" borderId="36" xfId="0" applyFont="1" applyBorder="1" applyAlignment="1">
      <alignment horizontal="center"/>
    </xf>
    <xf numFmtId="0" fontId="19" fillId="0" borderId="53" xfId="0" applyFont="1" applyBorder="1" applyProtection="1">
      <protection hidden="1"/>
    </xf>
    <xf numFmtId="0" fontId="25" fillId="0" borderId="53" xfId="0" applyFont="1" applyBorder="1" applyProtection="1">
      <protection hidden="1"/>
    </xf>
    <xf numFmtId="0" fontId="19" fillId="0" borderId="56" xfId="0" applyFont="1" applyBorder="1" applyProtection="1">
      <protection hidden="1"/>
    </xf>
    <xf numFmtId="0" fontId="25" fillId="0" borderId="33" xfId="0" applyFont="1" applyBorder="1" applyProtection="1">
      <protection hidden="1"/>
    </xf>
    <xf numFmtId="0" fontId="19" fillId="0" borderId="58" xfId="0" applyFont="1" applyBorder="1" applyProtection="1">
      <protection hidden="1"/>
    </xf>
    <xf numFmtId="0" fontId="19" fillId="0" borderId="34" xfId="0" applyFont="1" applyBorder="1" applyProtection="1">
      <protection hidden="1"/>
    </xf>
    <xf numFmtId="0" fontId="27" fillId="0" borderId="17" xfId="0" applyFont="1" applyBorder="1" applyAlignment="1">
      <alignment horizontal="left"/>
    </xf>
    <xf numFmtId="0" fontId="27" fillId="0" borderId="10" xfId="0" applyFont="1" applyBorder="1" applyAlignment="1">
      <alignment horizontal="left"/>
    </xf>
    <xf numFmtId="0" fontId="27" fillId="0" borderId="34" xfId="0" applyFont="1" applyBorder="1" applyAlignment="1">
      <alignment horizontal="left"/>
    </xf>
    <xf numFmtId="0" fontId="25" fillId="0" borderId="56" xfId="0" applyFont="1" applyBorder="1" applyProtection="1">
      <protection hidden="1"/>
    </xf>
    <xf numFmtId="0" fontId="28" fillId="0" borderId="0" xfId="0" applyFont="1" applyAlignment="1">
      <alignment vertical="center" wrapText="1"/>
    </xf>
    <xf numFmtId="0" fontId="19" fillId="0" borderId="10" xfId="0" applyFont="1" applyBorder="1" applyProtection="1">
      <protection hidden="1"/>
    </xf>
    <xf numFmtId="0" fontId="25" fillId="0" borderId="10" xfId="0" applyFont="1" applyBorder="1"/>
    <xf numFmtId="0" fontId="25" fillId="0" borderId="34" xfId="0" applyFont="1" applyBorder="1"/>
    <xf numFmtId="0" fontId="25" fillId="0" borderId="35" xfId="0" applyFont="1" applyBorder="1"/>
    <xf numFmtId="0" fontId="25" fillId="0" borderId="36" xfId="0" applyFont="1" applyBorder="1"/>
    <xf numFmtId="0" fontId="25" fillId="0" borderId="109" xfId="0" applyFont="1" applyBorder="1"/>
    <xf numFmtId="0" fontId="25" fillId="0" borderId="37" xfId="0" applyFont="1" applyBorder="1" applyProtection="1">
      <protection hidden="1"/>
    </xf>
    <xf numFmtId="0" fontId="25" fillId="0" borderId="109" xfId="0" applyFont="1" applyBorder="1" applyProtection="1">
      <protection hidden="1"/>
    </xf>
    <xf numFmtId="0" fontId="30" fillId="0" borderId="0" xfId="0" applyFont="1" applyAlignment="1">
      <alignment horizontal="center" vertical="center"/>
    </xf>
    <xf numFmtId="0" fontId="30" fillId="0" borderId="109" xfId="0" applyFont="1" applyBorder="1" applyAlignment="1">
      <alignment horizontal="center" vertical="center"/>
    </xf>
    <xf numFmtId="0" fontId="30" fillId="0" borderId="58" xfId="0" applyFont="1" applyBorder="1" applyAlignment="1">
      <alignment horizontal="center" vertical="center"/>
    </xf>
    <xf numFmtId="0" fontId="30" fillId="0" borderId="53" xfId="0" applyFont="1" applyBorder="1" applyAlignment="1">
      <alignment horizontal="center" vertical="center"/>
    </xf>
    <xf numFmtId="0" fontId="25" fillId="0" borderId="58" xfId="0" applyFont="1" applyBorder="1" applyProtection="1">
      <protection hidden="1"/>
    </xf>
    <xf numFmtId="0" fontId="27" fillId="0" borderId="0" xfId="0" applyFont="1"/>
    <xf numFmtId="0" fontId="25" fillId="0" borderId="65" xfId="0" applyFont="1" applyBorder="1"/>
    <xf numFmtId="0" fontId="25" fillId="0" borderId="66" xfId="0" applyFont="1" applyBorder="1"/>
    <xf numFmtId="0" fontId="25" fillId="0" borderId="0" xfId="0" applyFont="1" applyAlignment="1">
      <alignment horizontal="left"/>
    </xf>
    <xf numFmtId="0" fontId="25" fillId="0" borderId="124" xfId="0" applyFont="1" applyBorder="1" applyAlignment="1">
      <alignment horizontal="left"/>
    </xf>
    <xf numFmtId="0" fontId="19" fillId="0" borderId="0" xfId="0" applyFont="1" applyProtection="1">
      <protection hidden="1"/>
    </xf>
    <xf numFmtId="0" fontId="25" fillId="0" borderId="0" xfId="0" applyFont="1" applyAlignment="1">
      <alignment horizontal="center"/>
    </xf>
    <xf numFmtId="0" fontId="30" fillId="0" borderId="0" xfId="0" applyFont="1"/>
    <xf numFmtId="0" fontId="30" fillId="0" borderId="0" xfId="0" applyFont="1" applyAlignment="1">
      <alignment horizontal="center"/>
    </xf>
    <xf numFmtId="0" fontId="32" fillId="0" borderId="0" xfId="1" applyFont="1" applyAlignment="1">
      <alignment horizontal="left" vertical="center"/>
    </xf>
    <xf numFmtId="0" fontId="21" fillId="0" borderId="0" xfId="0" applyFont="1"/>
    <xf numFmtId="0" fontId="8" fillId="8" borderId="0" xfId="0" applyFont="1" applyFill="1" applyAlignment="1" applyProtection="1">
      <alignment vertical="center"/>
      <protection hidden="1"/>
    </xf>
    <xf numFmtId="0" fontId="9" fillId="8" borderId="0" xfId="0" applyFont="1" applyFill="1" applyAlignment="1" applyProtection="1">
      <alignment vertical="center"/>
      <protection hidden="1"/>
    </xf>
    <xf numFmtId="0" fontId="3" fillId="8" borderId="0" xfId="0" applyFont="1" applyFill="1"/>
    <xf numFmtId="180" fontId="9" fillId="8" borderId="0" xfId="0" applyNumberFormat="1" applyFont="1" applyFill="1" applyAlignment="1" applyProtection="1">
      <alignment vertical="center"/>
      <protection hidden="1"/>
    </xf>
    <xf numFmtId="0" fontId="7" fillId="0" borderId="0" xfId="0" applyFont="1" applyAlignment="1" applyProtection="1">
      <alignment horizontal="left" vertical="center"/>
      <protection hidden="1"/>
    </xf>
    <xf numFmtId="0" fontId="27" fillId="0" borderId="117" xfId="0" applyFont="1" applyBorder="1" applyAlignment="1">
      <alignment horizontal="left"/>
    </xf>
    <xf numFmtId="0" fontId="27" fillId="0" borderId="118" xfId="0" applyFont="1" applyBorder="1" applyAlignment="1">
      <alignment horizontal="left"/>
    </xf>
    <xf numFmtId="0" fontId="27" fillId="0" borderId="119" xfId="0" applyFont="1" applyBorder="1" applyAlignment="1">
      <alignment horizontal="left"/>
    </xf>
    <xf numFmtId="0" fontId="27" fillId="0" borderId="116" xfId="0" applyFont="1" applyBorder="1" applyAlignment="1">
      <alignment horizontal="left"/>
    </xf>
    <xf numFmtId="0" fontId="27" fillId="0" borderId="0" xfId="0" applyFont="1" applyAlignment="1">
      <alignment horizontal="left"/>
    </xf>
    <xf numFmtId="0" fontId="27" fillId="0" borderId="123" xfId="0" applyFont="1" applyBorder="1" applyAlignment="1">
      <alignment horizontal="left"/>
    </xf>
    <xf numFmtId="0" fontId="25" fillId="0" borderId="0" xfId="0" applyFont="1" applyAlignment="1">
      <alignment horizontal="center"/>
    </xf>
    <xf numFmtId="0" fontId="25" fillId="0" borderId="36" xfId="0" applyFont="1" applyBorder="1" applyAlignment="1">
      <alignment horizontal="center"/>
    </xf>
    <xf numFmtId="0" fontId="29" fillId="0" borderId="0" xfId="0" applyFont="1" applyAlignment="1">
      <alignment horizontal="center" vertical="center"/>
    </xf>
    <xf numFmtId="0" fontId="28" fillId="0" borderId="0" xfId="0" applyFont="1" applyAlignment="1">
      <alignment horizontal="center" vertical="center"/>
    </xf>
    <xf numFmtId="0" fontId="28" fillId="0" borderId="36" xfId="0" applyFont="1" applyBorder="1" applyAlignment="1">
      <alignment horizontal="center" vertical="center"/>
    </xf>
    <xf numFmtId="0" fontId="27" fillId="0" borderId="120" xfId="0" applyFont="1" applyBorder="1" applyAlignment="1">
      <alignment horizontal="left"/>
    </xf>
    <xf numFmtId="0" fontId="27" fillId="0" borderId="110" xfId="0" applyFont="1" applyBorder="1" applyAlignment="1">
      <alignment horizontal="left"/>
    </xf>
    <xf numFmtId="0" fontId="27" fillId="0" borderId="121" xfId="0" applyFont="1" applyBorder="1" applyAlignment="1">
      <alignment horizontal="left"/>
    </xf>
    <xf numFmtId="0" fontId="25" fillId="0" borderId="53" xfId="0" applyFont="1" applyBorder="1" applyAlignment="1">
      <alignment horizontal="center"/>
    </xf>
    <xf numFmtId="0" fontId="25" fillId="7" borderId="34" xfId="0" applyFont="1" applyFill="1" applyBorder="1" applyAlignment="1" applyProtection="1">
      <alignment horizontal="center"/>
      <protection hidden="1"/>
    </xf>
    <xf numFmtId="0" fontId="25" fillId="7" borderId="10" xfId="0" applyFont="1" applyFill="1" applyBorder="1" applyAlignment="1" applyProtection="1">
      <alignment horizontal="center"/>
      <protection hidden="1"/>
    </xf>
    <xf numFmtId="0" fontId="25" fillId="7" borderId="35" xfId="0" applyFont="1" applyFill="1" applyBorder="1" applyAlignment="1" applyProtection="1">
      <alignment horizontal="center"/>
      <protection hidden="1"/>
    </xf>
    <xf numFmtId="0" fontId="25" fillId="7" borderId="109" xfId="0" applyFont="1" applyFill="1" applyBorder="1" applyAlignment="1" applyProtection="1">
      <alignment horizontal="center"/>
      <protection hidden="1"/>
    </xf>
    <xf numFmtId="0" fontId="25" fillId="7" borderId="0" xfId="0" applyFont="1" applyFill="1" applyAlignment="1" applyProtection="1">
      <alignment horizontal="center"/>
      <protection hidden="1"/>
    </xf>
    <xf numFmtId="0" fontId="25" fillId="7" borderId="37" xfId="0" applyFont="1" applyFill="1" applyBorder="1" applyAlignment="1" applyProtection="1">
      <alignment horizontal="center"/>
      <protection hidden="1"/>
    </xf>
    <xf numFmtId="0" fontId="25" fillId="7" borderId="58" xfId="0" applyFont="1" applyFill="1" applyBorder="1" applyAlignment="1" applyProtection="1">
      <alignment horizontal="center"/>
      <protection hidden="1"/>
    </xf>
    <xf numFmtId="0" fontId="25" fillId="7" borderId="53" xfId="0" applyFont="1" applyFill="1" applyBorder="1" applyAlignment="1" applyProtection="1">
      <alignment horizontal="center"/>
      <protection hidden="1"/>
    </xf>
    <xf numFmtId="0" fontId="25" fillId="7" borderId="56" xfId="0" applyFont="1" applyFill="1" applyBorder="1" applyAlignment="1" applyProtection="1">
      <alignment horizontal="center"/>
      <protection hidden="1"/>
    </xf>
    <xf numFmtId="0" fontId="25" fillId="0" borderId="0" xfId="0" applyFont="1" applyAlignment="1" applyProtection="1">
      <alignment horizontal="center"/>
      <protection hidden="1"/>
    </xf>
    <xf numFmtId="0" fontId="25" fillId="0" borderId="109" xfId="0" applyFont="1" applyBorder="1" applyAlignment="1" applyProtection="1">
      <alignment horizontal="center"/>
      <protection hidden="1"/>
    </xf>
    <xf numFmtId="0" fontId="25" fillId="0" borderId="37" xfId="0" applyFont="1" applyBorder="1" applyAlignment="1" applyProtection="1">
      <alignment horizontal="center"/>
      <protection hidden="1"/>
    </xf>
    <xf numFmtId="0" fontId="28" fillId="0" borderId="0" xfId="0" applyFont="1" applyAlignment="1">
      <alignment horizontal="center" vertical="center" textRotation="255"/>
    </xf>
    <xf numFmtId="0" fontId="29" fillId="0" borderId="0" xfId="0" applyFont="1" applyAlignment="1">
      <alignment horizontal="center" vertical="center" shrinkToFit="1"/>
    </xf>
    <xf numFmtId="0" fontId="31" fillId="0" borderId="25" xfId="0" applyFont="1" applyBorder="1" applyAlignment="1">
      <alignment horizontal="center"/>
    </xf>
    <xf numFmtId="0" fontId="31" fillId="0" borderId="20" xfId="0" applyFont="1" applyBorder="1" applyAlignment="1">
      <alignment horizontal="center"/>
    </xf>
    <xf numFmtId="0" fontId="31" fillId="0" borderId="29" xfId="0" applyFont="1" applyBorder="1" applyAlignment="1">
      <alignment horizontal="center"/>
    </xf>
    <xf numFmtId="0" fontId="31" fillId="0" borderId="19" xfId="0" applyFont="1" applyBorder="1" applyAlignment="1">
      <alignment horizontal="center"/>
    </xf>
    <xf numFmtId="0" fontId="31" fillId="0" borderId="22" xfId="0" applyFont="1" applyBorder="1" applyAlignment="1">
      <alignment horizontal="center"/>
    </xf>
    <xf numFmtId="0" fontId="26" fillId="0" borderId="0" xfId="0" applyFont="1" applyAlignment="1">
      <alignment horizontal="center" vertical="center"/>
    </xf>
    <xf numFmtId="0" fontId="25" fillId="0" borderId="33" xfId="0" applyFont="1" applyBorder="1"/>
    <xf numFmtId="0" fontId="25" fillId="0" borderId="73" xfId="0" applyFont="1" applyBorder="1"/>
    <xf numFmtId="0" fontId="25" fillId="0" borderId="32" xfId="0" applyFont="1" applyBorder="1"/>
    <xf numFmtId="0" fontId="25" fillId="0" borderId="122" xfId="0" applyFont="1" applyBorder="1"/>
    <xf numFmtId="0" fontId="25" fillId="0" borderId="68" xfId="0" applyFont="1" applyBorder="1"/>
    <xf numFmtId="0" fontId="25" fillId="0" borderId="69" xfId="0" applyFont="1" applyBorder="1"/>
    <xf numFmtId="0" fontId="25" fillId="0" borderId="72" xfId="0" applyFont="1" applyBorder="1"/>
    <xf numFmtId="0" fontId="25" fillId="0" borderId="46" xfId="0" applyFont="1" applyBorder="1"/>
    <xf numFmtId="0" fontId="25" fillId="0" borderId="44" xfId="0" applyFont="1" applyBorder="1"/>
    <xf numFmtId="0" fontId="3" fillId="0" borderId="82" xfId="0" applyFont="1" applyBorder="1" applyAlignment="1" applyProtection="1">
      <alignment horizontal="center"/>
      <protection hidden="1"/>
    </xf>
    <xf numFmtId="0" fontId="3" fillId="0" borderId="89" xfId="0" applyFont="1" applyBorder="1" applyAlignment="1" applyProtection="1">
      <alignment horizontal="center"/>
      <protection hidden="1"/>
    </xf>
    <xf numFmtId="0" fontId="3" fillId="0" borderId="45" xfId="0" applyFont="1" applyBorder="1" applyAlignment="1" applyProtection="1">
      <alignment horizontal="center" vertical="center" shrinkToFit="1"/>
      <protection hidden="1"/>
    </xf>
    <xf numFmtId="0" fontId="3" fillId="0" borderId="70" xfId="0" applyFont="1" applyBorder="1" applyAlignment="1" applyProtection="1">
      <alignment horizontal="center" vertical="center" shrinkToFit="1"/>
      <protection hidden="1"/>
    </xf>
    <xf numFmtId="0" fontId="3" fillId="0" borderId="70" xfId="0" applyFont="1" applyBorder="1" applyAlignment="1" applyProtection="1">
      <alignment horizontal="center" vertical="center"/>
      <protection hidden="1"/>
    </xf>
    <xf numFmtId="0" fontId="3" fillId="0" borderId="71" xfId="0" applyFont="1" applyBorder="1" applyAlignment="1" applyProtection="1">
      <alignment horizontal="center" vertical="center"/>
      <protection hidden="1"/>
    </xf>
    <xf numFmtId="0" fontId="3" fillId="0" borderId="68" xfId="0" applyFont="1" applyBorder="1" applyAlignment="1" applyProtection="1">
      <alignment horizontal="center" vertical="center"/>
      <protection hidden="1"/>
    </xf>
    <xf numFmtId="0" fontId="3" fillId="0" borderId="69" xfId="0" applyFont="1" applyBorder="1" applyAlignment="1" applyProtection="1">
      <alignment horizontal="center" vertical="center"/>
      <protection hidden="1"/>
    </xf>
    <xf numFmtId="176" fontId="4" fillId="6" borderId="45" xfId="0" applyNumberFormat="1" applyFont="1" applyFill="1" applyBorder="1" applyAlignment="1" applyProtection="1">
      <alignment horizontal="center" vertical="center"/>
      <protection hidden="1"/>
    </xf>
    <xf numFmtId="176" fontId="4" fillId="6" borderId="70" xfId="0" applyNumberFormat="1" applyFont="1" applyFill="1" applyBorder="1" applyAlignment="1" applyProtection="1">
      <alignment horizontal="center" vertical="center"/>
      <protection hidden="1"/>
    </xf>
    <xf numFmtId="176" fontId="4" fillId="6" borderId="71" xfId="0" applyNumberFormat="1" applyFont="1" applyFill="1" applyBorder="1" applyAlignment="1" applyProtection="1">
      <alignment horizontal="center" vertical="center"/>
      <protection hidden="1"/>
    </xf>
    <xf numFmtId="176" fontId="4" fillId="6" borderId="46" xfId="0" applyNumberFormat="1" applyFont="1" applyFill="1" applyBorder="1" applyAlignment="1" applyProtection="1">
      <alignment horizontal="center" vertical="center"/>
      <protection hidden="1"/>
    </xf>
    <xf numFmtId="176" fontId="4" fillId="6" borderId="68" xfId="0" applyNumberFormat="1" applyFont="1" applyFill="1" applyBorder="1" applyAlignment="1" applyProtection="1">
      <alignment horizontal="center" vertical="center"/>
      <protection hidden="1"/>
    </xf>
    <xf numFmtId="176" fontId="4" fillId="6" borderId="69" xfId="0" applyNumberFormat="1" applyFont="1" applyFill="1" applyBorder="1" applyAlignment="1" applyProtection="1">
      <alignment horizontal="center" vertical="center"/>
      <protection hidden="1"/>
    </xf>
    <xf numFmtId="0" fontId="3" fillId="0" borderId="55" xfId="0" applyFont="1" applyBorder="1" applyAlignment="1" applyProtection="1">
      <alignment horizontal="center" vertical="center"/>
      <protection hidden="1"/>
    </xf>
    <xf numFmtId="0" fontId="3" fillId="0" borderId="67" xfId="0" applyFont="1" applyBorder="1" applyAlignment="1" applyProtection="1">
      <alignment horizontal="center" vertical="center"/>
      <protection hidden="1"/>
    </xf>
    <xf numFmtId="0" fontId="3" fillId="0" borderId="46" xfId="0" applyFont="1" applyBorder="1" applyAlignment="1" applyProtection="1">
      <alignment horizontal="center" vertical="center" shrinkToFit="1"/>
      <protection hidden="1"/>
    </xf>
    <xf numFmtId="0" fontId="3" fillId="0" borderId="68" xfId="0" applyFont="1" applyBorder="1" applyAlignment="1" applyProtection="1">
      <alignment horizontal="center" vertical="center" shrinkToFit="1"/>
      <protection hidden="1"/>
    </xf>
    <xf numFmtId="0" fontId="3" fillId="0" borderId="74" xfId="0" applyFont="1" applyBorder="1" applyAlignment="1" applyProtection="1">
      <alignment horizontal="left"/>
      <protection hidden="1"/>
    </xf>
    <xf numFmtId="0" fontId="3" fillId="0" borderId="0" xfId="0" applyFont="1" applyAlignment="1" applyProtection="1">
      <alignment horizontal="left"/>
      <protection hidden="1"/>
    </xf>
    <xf numFmtId="0" fontId="3" fillId="0" borderId="36" xfId="0" applyFont="1" applyBorder="1" applyAlignment="1" applyProtection="1">
      <alignment horizontal="left"/>
      <protection hidden="1"/>
    </xf>
    <xf numFmtId="0" fontId="3" fillId="0" borderId="74" xfId="0" applyFont="1" applyBorder="1" applyAlignment="1" applyProtection="1">
      <alignment horizontal="center"/>
      <protection hidden="1"/>
    </xf>
    <xf numFmtId="0" fontId="3" fillId="0" borderId="0" xfId="0" applyFont="1" applyAlignment="1" applyProtection="1">
      <alignment horizontal="center"/>
      <protection hidden="1"/>
    </xf>
    <xf numFmtId="0" fontId="3" fillId="0" borderId="36" xfId="0" applyFont="1" applyBorder="1" applyAlignment="1" applyProtection="1">
      <alignment horizontal="center"/>
      <protection hidden="1"/>
    </xf>
    <xf numFmtId="0" fontId="3" fillId="0" borderId="78" xfId="0" applyFont="1" applyBorder="1" applyAlignment="1" applyProtection="1">
      <alignment horizontal="center"/>
      <protection hidden="1"/>
    </xf>
    <xf numFmtId="0" fontId="3" fillId="0" borderId="79" xfId="0" applyFont="1" applyBorder="1" applyAlignment="1" applyProtection="1">
      <alignment horizontal="center"/>
      <protection hidden="1"/>
    </xf>
    <xf numFmtId="0" fontId="3" fillId="0" borderId="87" xfId="0" applyFont="1" applyBorder="1" applyAlignment="1" applyProtection="1">
      <alignment horizontal="center"/>
      <protection hidden="1"/>
    </xf>
    <xf numFmtId="0" fontId="3" fillId="0" borderId="80" xfId="0" applyFont="1" applyBorder="1" applyAlignment="1" applyProtection="1">
      <alignment horizontal="center"/>
      <protection hidden="1"/>
    </xf>
    <xf numFmtId="0" fontId="3" fillId="0" borderId="81" xfId="0" applyFont="1" applyBorder="1" applyAlignment="1" applyProtection="1">
      <alignment horizontal="center"/>
      <protection hidden="1"/>
    </xf>
    <xf numFmtId="0" fontId="3" fillId="0" borderId="83" xfId="0" applyFont="1" applyBorder="1" applyAlignment="1" applyProtection="1">
      <alignment horizontal="center"/>
      <protection hidden="1"/>
    </xf>
    <xf numFmtId="0" fontId="0" fillId="0" borderId="75" xfId="0" applyBorder="1" applyAlignment="1" applyProtection="1">
      <alignment horizontal="center"/>
      <protection hidden="1"/>
    </xf>
    <xf numFmtId="0" fontId="0" fillId="0" borderId="76" xfId="0" applyBorder="1" applyAlignment="1" applyProtection="1">
      <alignment horizontal="center"/>
      <protection hidden="1"/>
    </xf>
    <xf numFmtId="0" fontId="0" fillId="0" borderId="91" xfId="0" applyBorder="1" applyAlignment="1" applyProtection="1">
      <alignment horizontal="center"/>
      <protection hidden="1"/>
    </xf>
    <xf numFmtId="0" fontId="0" fillId="0" borderId="90" xfId="0" applyBorder="1" applyAlignment="1" applyProtection="1">
      <alignment horizontal="center"/>
      <protection hidden="1"/>
    </xf>
    <xf numFmtId="0" fontId="3" fillId="5" borderId="18"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hidden="1"/>
    </xf>
    <xf numFmtId="0" fontId="3" fillId="5" borderId="17" xfId="0" applyFont="1" applyFill="1" applyBorder="1" applyAlignment="1" applyProtection="1">
      <alignment horizontal="center" vertical="center"/>
      <protection locked="0" hidden="1"/>
    </xf>
    <xf numFmtId="0" fontId="3" fillId="5" borderId="30" xfId="0" applyFont="1" applyFill="1" applyBorder="1" applyAlignment="1" applyProtection="1">
      <alignment horizontal="center" vertical="center"/>
      <protection locked="0" hidden="1"/>
    </xf>
    <xf numFmtId="0" fontId="3" fillId="5" borderId="14" xfId="0" applyFont="1" applyFill="1" applyBorder="1" applyAlignment="1" applyProtection="1">
      <alignment horizontal="center" vertical="center"/>
      <protection locked="0" hidden="1"/>
    </xf>
    <xf numFmtId="0" fontId="3" fillId="5" borderId="18" xfId="0" applyFont="1" applyFill="1" applyBorder="1" applyAlignment="1" applyProtection="1">
      <alignment horizontal="center" vertical="center" shrinkToFit="1"/>
      <protection locked="0" hidden="1"/>
    </xf>
    <xf numFmtId="0" fontId="3" fillId="5" borderId="17" xfId="0" applyFont="1" applyFill="1" applyBorder="1" applyAlignment="1" applyProtection="1">
      <alignment horizontal="center" vertical="center" shrinkToFit="1"/>
      <protection locked="0" hidden="1"/>
    </xf>
    <xf numFmtId="0" fontId="3" fillId="5" borderId="30" xfId="0" applyFont="1" applyFill="1" applyBorder="1" applyAlignment="1" applyProtection="1">
      <alignment horizontal="center" vertical="center" shrinkToFit="1"/>
      <protection locked="0" hidden="1"/>
    </xf>
    <xf numFmtId="0" fontId="3" fillId="5" borderId="30"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shrinkToFit="1"/>
      <protection locked="0"/>
    </xf>
    <xf numFmtId="0" fontId="3" fillId="5" borderId="17" xfId="0" applyFont="1" applyFill="1" applyBorder="1" applyAlignment="1" applyProtection="1">
      <alignment horizontal="center" vertical="center" shrinkToFit="1"/>
      <protection locked="0"/>
    </xf>
    <xf numFmtId="0" fontId="3" fillId="5" borderId="30" xfId="0" applyFont="1" applyFill="1" applyBorder="1" applyAlignment="1" applyProtection="1">
      <alignment horizontal="center" vertical="center" shrinkToFit="1"/>
      <protection locked="0"/>
    </xf>
    <xf numFmtId="0" fontId="3" fillId="0" borderId="16" xfId="0"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5" borderId="5" xfId="0" applyFont="1" applyFill="1" applyBorder="1" applyAlignment="1" applyProtection="1">
      <alignment horizontal="center" vertical="center"/>
      <protection locked="0"/>
    </xf>
    <xf numFmtId="0" fontId="3" fillId="0" borderId="26" xfId="0" applyFont="1" applyBorder="1" applyAlignment="1" applyProtection="1">
      <alignment horizontal="center" vertical="center"/>
      <protection hidden="1"/>
    </xf>
    <xf numFmtId="0" fontId="3" fillId="0" borderId="27"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4" fillId="4" borderId="17" xfId="0" applyFont="1" applyFill="1" applyBorder="1" applyAlignment="1" applyProtection="1">
      <alignment horizontal="center" vertical="center"/>
      <protection hidden="1"/>
    </xf>
    <xf numFmtId="0" fontId="4" fillId="4" borderId="14" xfId="0" applyFont="1" applyFill="1" applyBorder="1" applyAlignment="1" applyProtection="1">
      <alignment horizontal="center" vertical="center"/>
      <protection hidden="1"/>
    </xf>
    <xf numFmtId="176" fontId="3" fillId="0" borderId="26" xfId="0" applyNumberFormat="1" applyFont="1" applyBorder="1" applyAlignment="1" applyProtection="1">
      <alignment horizontal="center" vertical="center"/>
      <protection hidden="1"/>
    </xf>
    <xf numFmtId="176" fontId="3" fillId="0" borderId="27" xfId="0" applyNumberFormat="1" applyFont="1" applyBorder="1" applyAlignment="1" applyProtection="1">
      <alignment horizontal="center" vertical="center"/>
      <protection hidden="1"/>
    </xf>
    <xf numFmtId="176" fontId="3" fillId="0" borderId="15" xfId="0" applyNumberFormat="1" applyFont="1" applyBorder="1" applyAlignment="1" applyProtection="1">
      <alignment horizontal="center" vertical="center"/>
      <protection hidden="1"/>
    </xf>
    <xf numFmtId="0" fontId="4" fillId="4" borderId="18" xfId="0" applyFont="1" applyFill="1" applyBorder="1" applyAlignment="1" applyProtection="1">
      <alignment horizontal="center" vertical="center"/>
      <protection hidden="1"/>
    </xf>
    <xf numFmtId="0" fontId="4" fillId="4" borderId="30" xfId="0" applyFont="1" applyFill="1"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0" fillId="0" borderId="38" xfId="0" applyBorder="1" applyAlignment="1" applyProtection="1">
      <alignment horizontal="center" vertical="center"/>
      <protection hidden="1"/>
    </xf>
    <xf numFmtId="0" fontId="0" fillId="0" borderId="52" xfId="0" applyBorder="1" applyAlignment="1" applyProtection="1">
      <alignment horizontal="center" vertical="center"/>
      <protection hidden="1"/>
    </xf>
    <xf numFmtId="0" fontId="0" fillId="0" borderId="74"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64" xfId="0" applyBorder="1" applyAlignment="1" applyProtection="1">
      <alignment horizontal="center" vertical="center"/>
      <protection hidden="1"/>
    </xf>
    <xf numFmtId="0" fontId="0" fillId="0" borderId="65" xfId="0"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85" xfId="0" applyBorder="1" applyAlignment="1" applyProtection="1">
      <alignment horizontal="center"/>
      <protection hidden="1"/>
    </xf>
    <xf numFmtId="0" fontId="3" fillId="5" borderId="6" xfId="0" applyFont="1" applyFill="1" applyBorder="1" applyAlignment="1" applyProtection="1">
      <alignment horizontal="center" vertical="center"/>
      <protection locked="0"/>
    </xf>
    <xf numFmtId="0" fontId="3" fillId="5" borderId="5" xfId="0" applyFont="1" applyFill="1" applyBorder="1" applyAlignment="1" applyProtection="1">
      <alignment horizontal="center" vertical="center" shrinkToFit="1"/>
      <protection locked="0"/>
    </xf>
    <xf numFmtId="0" fontId="3" fillId="0" borderId="16" xfId="0" applyFont="1" applyBorder="1" applyAlignment="1" applyProtection="1">
      <alignment horizontal="left" shrinkToFit="1"/>
      <protection hidden="1"/>
    </xf>
    <xf numFmtId="0" fontId="3" fillId="0" borderId="17" xfId="0" applyFont="1" applyBorder="1" applyAlignment="1" applyProtection="1">
      <alignment horizontal="left" shrinkToFit="1"/>
      <protection hidden="1"/>
    </xf>
    <xf numFmtId="0" fontId="3" fillId="0" borderId="30" xfId="0" applyFont="1" applyBorder="1" applyAlignment="1" applyProtection="1">
      <alignment horizontal="left" shrinkToFit="1"/>
      <protection hidden="1"/>
    </xf>
    <xf numFmtId="0" fontId="3" fillId="0" borderId="26" xfId="0" applyFont="1" applyBorder="1" applyAlignment="1" applyProtection="1">
      <alignment horizontal="left" shrinkToFit="1"/>
      <protection hidden="1"/>
    </xf>
    <xf numFmtId="0" fontId="3" fillId="0" borderId="27" xfId="0" applyFont="1" applyBorder="1" applyAlignment="1" applyProtection="1">
      <alignment horizontal="left" shrinkToFit="1"/>
      <protection hidden="1"/>
    </xf>
    <xf numFmtId="0" fontId="3" fillId="0" borderId="28" xfId="0" applyFont="1" applyBorder="1" applyAlignment="1" applyProtection="1">
      <alignment horizontal="left" shrinkToFit="1"/>
      <protection hidden="1"/>
    </xf>
    <xf numFmtId="0" fontId="3" fillId="0" borderId="18" xfId="0" applyFont="1" applyBorder="1" applyAlignment="1" applyProtection="1">
      <alignment horizontal="center" shrinkToFit="1"/>
      <protection hidden="1"/>
    </xf>
    <xf numFmtId="0" fontId="3" fillId="0" borderId="17" xfId="0" applyFont="1" applyBorder="1" applyAlignment="1" applyProtection="1">
      <alignment horizontal="center" shrinkToFit="1"/>
      <protection hidden="1"/>
    </xf>
    <xf numFmtId="0" fontId="3" fillId="0" borderId="30" xfId="0" applyFont="1" applyBorder="1" applyAlignment="1" applyProtection="1">
      <alignment horizontal="center" shrinkToFit="1"/>
      <protection hidden="1"/>
    </xf>
    <xf numFmtId="0" fontId="3" fillId="0" borderId="21" xfId="0" applyFont="1" applyBorder="1" applyAlignment="1" applyProtection="1">
      <alignment horizontal="center" shrinkToFit="1"/>
      <protection hidden="1"/>
    </xf>
    <xf numFmtId="0" fontId="3" fillId="0" borderId="27" xfId="0" applyFont="1" applyBorder="1" applyAlignment="1" applyProtection="1">
      <alignment horizontal="center" shrinkToFit="1"/>
      <protection hidden="1"/>
    </xf>
    <xf numFmtId="0" fontId="3" fillId="0" borderId="28" xfId="0" applyFont="1" applyBorder="1" applyAlignment="1" applyProtection="1">
      <alignment horizontal="center" shrinkToFit="1"/>
      <protection hidden="1"/>
    </xf>
    <xf numFmtId="0" fontId="3" fillId="0" borderId="14" xfId="0" applyFont="1" applyBorder="1" applyAlignment="1" applyProtection="1">
      <alignment horizontal="center" shrinkToFit="1"/>
      <protection hidden="1"/>
    </xf>
    <xf numFmtId="0" fontId="3" fillId="0" borderId="15" xfId="0" applyFont="1" applyBorder="1" applyAlignment="1" applyProtection="1">
      <alignment horizontal="center" shrinkToFit="1"/>
      <protection hidden="1"/>
    </xf>
    <xf numFmtId="0" fontId="3" fillId="0" borderId="21" xfId="0" applyFont="1" applyBorder="1" applyAlignment="1" applyProtection="1">
      <alignment horizontal="center" vertical="center"/>
      <protection hidden="1"/>
    </xf>
    <xf numFmtId="0" fontId="0" fillId="0" borderId="84" xfId="0" applyBorder="1" applyAlignment="1" applyProtection="1">
      <alignment horizontal="center"/>
      <protection hidden="1"/>
    </xf>
    <xf numFmtId="0" fontId="3" fillId="0" borderId="86" xfId="0" applyFont="1" applyBorder="1" applyAlignment="1" applyProtection="1">
      <alignment horizontal="center"/>
      <protection hidden="1"/>
    </xf>
    <xf numFmtId="0" fontId="3" fillId="0" borderId="39" xfId="0" applyFont="1" applyBorder="1" applyAlignment="1" applyProtection="1">
      <alignment horizontal="center" vertical="center"/>
      <protection hidden="1"/>
    </xf>
    <xf numFmtId="0" fontId="3" fillId="0" borderId="40"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4" fillId="4" borderId="26" xfId="0" applyFont="1" applyFill="1" applyBorder="1" applyAlignment="1" applyProtection="1">
      <alignment horizontal="center" vertical="center"/>
      <protection hidden="1"/>
    </xf>
    <xf numFmtId="0" fontId="4" fillId="4" borderId="27" xfId="0" applyFont="1" applyFill="1" applyBorder="1" applyAlignment="1" applyProtection="1">
      <alignment horizontal="center" vertical="center"/>
      <protection hidden="1"/>
    </xf>
    <xf numFmtId="0" fontId="4" fillId="4" borderId="15" xfId="0" applyFont="1" applyFill="1" applyBorder="1" applyAlignment="1" applyProtection="1">
      <alignment horizontal="center" vertical="center"/>
      <protection hidden="1"/>
    </xf>
    <xf numFmtId="0" fontId="3" fillId="0" borderId="4" xfId="0" applyFont="1" applyBorder="1" applyAlignment="1" applyProtection="1">
      <alignment horizontal="left" vertical="center" shrinkToFit="1"/>
      <protection hidden="1"/>
    </xf>
    <xf numFmtId="0" fontId="3" fillId="0" borderId="5" xfId="0" applyFont="1" applyBorder="1" applyAlignment="1" applyProtection="1">
      <alignment horizontal="left" vertical="center" shrinkToFit="1"/>
      <protection hidden="1"/>
    </xf>
    <xf numFmtId="0" fontId="4" fillId="0" borderId="45" xfId="0" applyFont="1" applyBorder="1" applyAlignment="1" applyProtection="1">
      <alignment horizontal="center" vertical="center" shrinkToFit="1"/>
      <protection hidden="1"/>
    </xf>
    <xf numFmtId="0" fontId="4" fillId="0" borderId="70" xfId="0" applyFont="1" applyBorder="1" applyAlignment="1" applyProtection="1">
      <alignment horizontal="center" vertical="center" shrinkToFit="1"/>
      <protection hidden="1"/>
    </xf>
    <xf numFmtId="0" fontId="3" fillId="0" borderId="16" xfId="0" applyFont="1" applyBorder="1" applyAlignment="1" applyProtection="1">
      <alignment horizontal="left" vertical="center" shrinkToFit="1"/>
      <protection hidden="1"/>
    </xf>
    <xf numFmtId="0" fontId="3" fillId="0" borderId="17" xfId="0" applyFont="1" applyBorder="1" applyAlignment="1" applyProtection="1">
      <alignment horizontal="left" vertical="center" shrinkToFit="1"/>
      <protection hidden="1"/>
    </xf>
    <xf numFmtId="0" fontId="3" fillId="0" borderId="30" xfId="0" applyFont="1" applyBorder="1" applyAlignment="1" applyProtection="1">
      <alignment horizontal="left" vertical="center" shrinkToFit="1"/>
      <protection hidden="1"/>
    </xf>
    <xf numFmtId="0" fontId="4" fillId="4" borderId="49" xfId="0" applyFont="1" applyFill="1" applyBorder="1" applyAlignment="1" applyProtection="1">
      <alignment horizontal="center" vertical="center"/>
      <protection hidden="1"/>
    </xf>
    <xf numFmtId="0" fontId="4" fillId="4" borderId="50" xfId="0" applyFont="1" applyFill="1" applyBorder="1" applyAlignment="1" applyProtection="1">
      <alignment horizontal="center" vertical="center"/>
      <protection hidden="1"/>
    </xf>
    <xf numFmtId="0" fontId="4" fillId="4" borderId="16" xfId="0" applyFont="1" applyFill="1" applyBorder="1" applyAlignment="1" applyProtection="1">
      <alignment horizontal="center" vertical="center"/>
      <protection hidden="1"/>
    </xf>
    <xf numFmtId="0" fontId="4" fillId="4" borderId="4" xfId="0" applyFont="1" applyFill="1" applyBorder="1" applyAlignment="1" applyProtection="1">
      <alignment horizontal="center" vertical="center"/>
      <protection hidden="1"/>
    </xf>
    <xf numFmtId="0" fontId="4" fillId="4" borderId="5" xfId="0" applyFont="1" applyFill="1" applyBorder="1" applyAlignment="1" applyProtection="1">
      <alignment horizontal="center" vertical="center"/>
      <protection hidden="1"/>
    </xf>
    <xf numFmtId="0" fontId="4" fillId="0" borderId="62" xfId="0" applyFont="1" applyBorder="1" applyAlignment="1" applyProtection="1">
      <alignment horizontal="center" vertical="center"/>
      <protection hidden="1"/>
    </xf>
    <xf numFmtId="0" fontId="4" fillId="0" borderId="41" xfId="0" applyFont="1" applyBorder="1" applyAlignment="1" applyProtection="1">
      <alignment horizontal="center" vertical="center"/>
      <protection hidden="1"/>
    </xf>
    <xf numFmtId="0" fontId="4" fillId="0" borderId="42" xfId="0" applyFont="1" applyBorder="1" applyAlignment="1" applyProtection="1">
      <alignment horizontal="center" vertical="center"/>
      <protection hidden="1"/>
    </xf>
    <xf numFmtId="0" fontId="3" fillId="0" borderId="59" xfId="0" applyFont="1" applyBorder="1" applyAlignment="1" applyProtection="1">
      <alignment horizontal="center" vertical="center"/>
      <protection hidden="1"/>
    </xf>
    <xf numFmtId="0" fontId="3" fillId="0" borderId="60" xfId="0" applyFont="1" applyBorder="1" applyAlignment="1" applyProtection="1">
      <alignment horizontal="center" vertical="center"/>
      <protection hidden="1"/>
    </xf>
    <xf numFmtId="0" fontId="3" fillId="0" borderId="61" xfId="0" applyFont="1" applyBorder="1" applyAlignment="1" applyProtection="1">
      <alignment horizontal="center" vertical="center"/>
      <protection hidden="1"/>
    </xf>
    <xf numFmtId="0" fontId="4" fillId="4" borderId="6" xfId="0" applyFont="1" applyFill="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0" fontId="3" fillId="0" borderId="53"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3" fillId="0" borderId="54"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4" fillId="4" borderId="106" xfId="0" applyFont="1" applyFill="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4" fillId="4" borderId="2" xfId="0" applyFont="1" applyFill="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3" fillId="0" borderId="18" xfId="0" applyFont="1" applyBorder="1" applyAlignment="1" applyProtection="1">
      <alignment horizontal="center" vertical="center" shrinkToFit="1"/>
      <protection hidden="1"/>
    </xf>
    <xf numFmtId="0" fontId="3" fillId="0" borderId="17" xfId="0"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0" fontId="3" fillId="0" borderId="51" xfId="0" applyFont="1" applyBorder="1" applyAlignment="1" applyProtection="1">
      <alignment horizontal="center" vertical="center"/>
      <protection hidden="1"/>
    </xf>
    <xf numFmtId="0" fontId="3" fillId="0" borderId="92" xfId="0" applyFont="1" applyBorder="1" applyAlignment="1" applyProtection="1">
      <alignment horizontal="center" vertical="center"/>
      <protection hidden="1"/>
    </xf>
    <xf numFmtId="0" fontId="3" fillId="0" borderId="45" xfId="0" applyFont="1" applyBorder="1" applyAlignment="1" applyProtection="1">
      <alignment horizontal="center" vertical="center" textRotation="255"/>
      <protection hidden="1"/>
    </xf>
    <xf numFmtId="0" fontId="3" fillId="0" borderId="44" xfId="0" applyFont="1" applyBorder="1" applyAlignment="1" applyProtection="1">
      <alignment horizontal="center" vertical="center" textRotation="255"/>
      <protection hidden="1"/>
    </xf>
    <xf numFmtId="0" fontId="3" fillId="0" borderId="46" xfId="0" applyFont="1" applyBorder="1" applyAlignment="1" applyProtection="1">
      <alignment horizontal="center" vertical="center" textRotation="255"/>
      <protection hidden="1"/>
    </xf>
    <xf numFmtId="0" fontId="4" fillId="0" borderId="38" xfId="0" applyFont="1" applyBorder="1" applyAlignment="1" applyProtection="1">
      <alignment horizontal="center" vertical="center"/>
      <protection hidden="1"/>
    </xf>
    <xf numFmtId="0" fontId="4" fillId="0" borderId="55" xfId="0" applyFont="1" applyBorder="1" applyAlignment="1" applyProtection="1">
      <alignment horizontal="center" vertical="center"/>
      <protection hidden="1"/>
    </xf>
    <xf numFmtId="0" fontId="4" fillId="0" borderId="57"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3" fillId="0" borderId="43" xfId="0" applyFont="1" applyBorder="1" applyAlignment="1" applyProtection="1">
      <alignment horizontal="center" vertical="center" textRotation="255"/>
      <protection hidden="1"/>
    </xf>
    <xf numFmtId="0" fontId="3" fillId="0" borderId="47" xfId="0" applyFont="1" applyBorder="1" applyAlignment="1" applyProtection="1">
      <alignment horizontal="center" vertical="center"/>
      <protection hidden="1"/>
    </xf>
    <xf numFmtId="0" fontId="3" fillId="0" borderId="48" xfId="0" applyFont="1" applyBorder="1" applyAlignment="1" applyProtection="1">
      <alignment horizontal="center" vertical="center"/>
      <protection hidden="1"/>
    </xf>
    <xf numFmtId="0" fontId="3" fillId="0" borderId="93" xfId="0" applyFont="1" applyBorder="1" applyAlignment="1" applyProtection="1">
      <alignment horizontal="center" vertical="center"/>
      <protection hidden="1"/>
    </xf>
    <xf numFmtId="0" fontId="3" fillId="5" borderId="8" xfId="0" applyFont="1" applyFill="1" applyBorder="1" applyAlignment="1" applyProtection="1">
      <alignment horizontal="center" vertical="center" shrinkToFit="1"/>
      <protection locked="0" hidden="1"/>
    </xf>
    <xf numFmtId="0" fontId="3" fillId="5" borderId="9" xfId="0" applyFont="1" applyFill="1" applyBorder="1" applyAlignment="1" applyProtection="1">
      <alignment horizontal="center" vertical="center" shrinkToFit="1"/>
      <protection locked="0" hidden="1"/>
    </xf>
    <xf numFmtId="0" fontId="4" fillId="0" borderId="70" xfId="0" applyFont="1" applyBorder="1" applyAlignment="1" applyProtection="1">
      <alignment horizontal="left" vertical="center" wrapText="1"/>
      <protection hidden="1"/>
    </xf>
    <xf numFmtId="0" fontId="4" fillId="0" borderId="71" xfId="0" applyFont="1" applyBorder="1" applyAlignment="1" applyProtection="1">
      <alignment horizontal="left" vertical="center" wrapText="1"/>
      <protection hidden="1"/>
    </xf>
    <xf numFmtId="0" fontId="4" fillId="0" borderId="68" xfId="0" applyFont="1" applyBorder="1" applyAlignment="1" applyProtection="1">
      <alignment horizontal="left" vertical="center" wrapText="1"/>
      <protection hidden="1"/>
    </xf>
    <xf numFmtId="0" fontId="4" fillId="0" borderId="69" xfId="0" applyFont="1" applyBorder="1" applyAlignment="1" applyProtection="1">
      <alignment horizontal="left" vertical="center" wrapText="1"/>
      <protection hidden="1"/>
    </xf>
    <xf numFmtId="0" fontId="3" fillId="5" borderId="16" xfId="0" applyFont="1" applyFill="1" applyBorder="1" applyAlignment="1" applyProtection="1">
      <alignment horizontal="left" vertical="center" shrinkToFit="1"/>
      <protection hidden="1"/>
    </xf>
    <xf numFmtId="0" fontId="3" fillId="5" borderId="17" xfId="0" applyFont="1" applyFill="1" applyBorder="1" applyAlignment="1" applyProtection="1">
      <alignment horizontal="left" vertical="center" shrinkToFit="1"/>
      <protection hidden="1"/>
    </xf>
    <xf numFmtId="0" fontId="3" fillId="5" borderId="5" xfId="0" applyFont="1" applyFill="1" applyBorder="1" applyAlignment="1" applyProtection="1">
      <alignment horizontal="center" vertical="center" shrinkToFit="1"/>
      <protection locked="0" hidden="1"/>
    </xf>
    <xf numFmtId="0" fontId="3" fillId="5" borderId="6" xfId="0" applyFont="1" applyFill="1" applyBorder="1" applyAlignment="1" applyProtection="1">
      <alignment horizontal="center" vertical="center" shrinkToFit="1"/>
      <protection locked="0" hidden="1"/>
    </xf>
    <xf numFmtId="0" fontId="4" fillId="4" borderId="29" xfId="0" applyFont="1" applyFill="1" applyBorder="1" applyAlignment="1" applyProtection="1">
      <alignment horizontal="center" vertical="center"/>
      <protection hidden="1"/>
    </xf>
    <xf numFmtId="0" fontId="4" fillId="0" borderId="95" xfId="0" applyFont="1" applyBorder="1" applyAlignment="1" applyProtection="1">
      <alignment horizontal="left" vertical="center" shrinkToFit="1"/>
      <protection hidden="1"/>
    </xf>
    <xf numFmtId="0" fontId="4" fillId="0" borderId="53" xfId="0" applyFont="1" applyBorder="1" applyAlignment="1" applyProtection="1">
      <alignment horizontal="left" vertical="center" shrinkToFit="1"/>
      <protection hidden="1"/>
    </xf>
    <xf numFmtId="0" fontId="4" fillId="0" borderId="54" xfId="0" applyFont="1" applyBorder="1" applyAlignment="1" applyProtection="1">
      <alignment horizontal="left" vertical="center" shrinkToFit="1"/>
      <protection hidden="1"/>
    </xf>
    <xf numFmtId="0" fontId="3" fillId="0" borderId="45" xfId="0" applyFont="1" applyBorder="1" applyAlignment="1" applyProtection="1">
      <alignment horizontal="center" vertical="center"/>
      <protection hidden="1"/>
    </xf>
    <xf numFmtId="0" fontId="3" fillId="0" borderId="46" xfId="0" applyFont="1" applyBorder="1" applyAlignment="1" applyProtection="1">
      <alignment horizontal="center" vertical="center"/>
      <protection hidden="1"/>
    </xf>
    <xf numFmtId="0" fontId="3" fillId="5" borderId="26" xfId="0" applyFont="1" applyFill="1" applyBorder="1" applyAlignment="1" applyProtection="1">
      <alignment horizontal="left" vertical="center" shrinkToFit="1"/>
      <protection hidden="1"/>
    </xf>
    <xf numFmtId="0" fontId="3" fillId="5" borderId="27" xfId="0" applyFont="1" applyFill="1" applyBorder="1" applyAlignment="1" applyProtection="1">
      <alignment horizontal="left" vertical="center" shrinkToFit="1"/>
      <protection hidden="1"/>
    </xf>
    <xf numFmtId="0" fontId="3" fillId="5" borderId="28" xfId="0" applyFont="1" applyFill="1" applyBorder="1" applyAlignment="1" applyProtection="1">
      <alignment horizontal="left" vertical="center" shrinkToFit="1"/>
      <protection hidden="1"/>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shrinkToFit="1"/>
      <protection hidden="1"/>
    </xf>
    <xf numFmtId="0" fontId="3" fillId="0" borderId="20" xfId="0" applyFont="1" applyBorder="1" applyAlignment="1" applyProtection="1">
      <alignment horizontal="center" vertical="center" shrinkToFit="1"/>
      <protection hidden="1"/>
    </xf>
    <xf numFmtId="0" fontId="3" fillId="0" borderId="29" xfId="0" applyFont="1" applyBorder="1" applyAlignment="1" applyProtection="1">
      <alignment horizontal="center" vertical="center" shrinkToFit="1"/>
      <protection hidden="1"/>
    </xf>
    <xf numFmtId="0" fontId="3" fillId="0" borderId="19" xfId="0" applyFont="1" applyBorder="1" applyAlignment="1" applyProtection="1">
      <alignment horizontal="center" vertical="center" shrinkToFit="1"/>
      <protection hidden="1"/>
    </xf>
    <xf numFmtId="0" fontId="3" fillId="0" borderId="18" xfId="0" quotePrefix="1" applyFont="1" applyBorder="1" applyAlignment="1" applyProtection="1">
      <alignment horizontal="center" shrinkToFit="1"/>
      <protection hidden="1"/>
    </xf>
    <xf numFmtId="0" fontId="3" fillId="0" borderId="17" xfId="0" quotePrefix="1" applyFont="1" applyBorder="1" applyAlignment="1" applyProtection="1">
      <alignment horizontal="center" shrinkToFit="1"/>
      <protection hidden="1"/>
    </xf>
    <xf numFmtId="0" fontId="3" fillId="0" borderId="14" xfId="0" quotePrefix="1" applyFont="1" applyBorder="1" applyAlignment="1" applyProtection="1">
      <alignment horizontal="center" shrinkToFit="1"/>
      <protection hidden="1"/>
    </xf>
    <xf numFmtId="0" fontId="3" fillId="0" borderId="22" xfId="0" applyFont="1" applyBorder="1" applyAlignment="1" applyProtection="1">
      <alignment horizontal="center" vertical="center" shrinkToFit="1"/>
      <protection hidden="1"/>
    </xf>
    <xf numFmtId="0" fontId="4" fillId="4" borderId="3" xfId="0" applyFont="1" applyFill="1" applyBorder="1" applyAlignment="1" applyProtection="1">
      <alignment horizontal="center" vertical="center"/>
      <protection hidden="1"/>
    </xf>
    <xf numFmtId="0" fontId="3" fillId="0" borderId="88" xfId="0" applyFont="1" applyBorder="1" applyAlignment="1" applyProtection="1">
      <alignment horizontal="center"/>
      <protection hidden="1"/>
    </xf>
    <xf numFmtId="0" fontId="3" fillId="0" borderId="94" xfId="0" applyFont="1" applyBorder="1" applyAlignment="1" applyProtection="1">
      <alignment horizontal="left" vertical="center" shrinkToFit="1"/>
      <protection hidden="1"/>
    </xf>
    <xf numFmtId="0" fontId="3" fillId="0" borderId="97" xfId="0" applyFont="1" applyBorder="1" applyAlignment="1" applyProtection="1">
      <alignment horizontal="left" vertical="center" shrinkToFit="1"/>
      <protection hidden="1"/>
    </xf>
    <xf numFmtId="0" fontId="3" fillId="0" borderId="98" xfId="0" applyFont="1" applyBorder="1" applyAlignment="1" applyProtection="1">
      <alignment horizontal="left" vertical="center" shrinkToFit="1"/>
      <protection hidden="1"/>
    </xf>
    <xf numFmtId="0" fontId="3" fillId="0" borderId="99" xfId="0" applyFont="1" applyBorder="1" applyAlignment="1" applyProtection="1">
      <alignment horizontal="left" vertical="center" shrinkToFit="1"/>
      <protection hidden="1"/>
    </xf>
    <xf numFmtId="0" fontId="3" fillId="0" borderId="101" xfId="0" applyFont="1" applyBorder="1" applyAlignment="1" applyProtection="1">
      <alignment horizontal="center" vertical="center" shrinkToFit="1"/>
      <protection hidden="1"/>
    </xf>
    <xf numFmtId="0" fontId="3" fillId="0" borderId="98" xfId="0" applyFont="1" applyBorder="1" applyAlignment="1" applyProtection="1">
      <alignment horizontal="center" vertical="center" shrinkToFit="1"/>
      <protection hidden="1"/>
    </xf>
    <xf numFmtId="0" fontId="3" fillId="0" borderId="102" xfId="0" applyFont="1" applyBorder="1" applyAlignment="1" applyProtection="1">
      <alignment horizontal="center" vertical="center" shrinkToFit="1"/>
      <protection hidden="1"/>
    </xf>
    <xf numFmtId="0" fontId="3" fillId="0" borderId="105" xfId="0" applyFont="1" applyBorder="1" applyAlignment="1" applyProtection="1">
      <alignment horizontal="center" vertical="center" shrinkToFit="1"/>
      <protection hidden="1"/>
    </xf>
    <xf numFmtId="0" fontId="3" fillId="0" borderId="30" xfId="0" applyFont="1" applyBorder="1" applyAlignment="1" applyProtection="1">
      <alignment horizontal="center" vertical="center" shrinkToFit="1"/>
      <protection hidden="1"/>
    </xf>
    <xf numFmtId="0" fontId="4" fillId="0" borderId="38" xfId="0" applyFont="1" applyBorder="1" applyAlignment="1" applyProtection="1">
      <alignment horizontal="center" vertical="center" shrinkToFit="1"/>
      <protection hidden="1"/>
    </xf>
    <xf numFmtId="0" fontId="4" fillId="0" borderId="55" xfId="0" applyFont="1" applyBorder="1" applyAlignment="1" applyProtection="1">
      <alignment horizontal="center" vertical="center" shrinkToFit="1"/>
      <protection hidden="1"/>
    </xf>
    <xf numFmtId="0" fontId="4" fillId="0" borderId="57" xfId="0" applyFont="1" applyBorder="1" applyAlignment="1" applyProtection="1">
      <alignment horizontal="center" vertical="center" shrinkToFit="1"/>
      <protection hidden="1"/>
    </xf>
    <xf numFmtId="0" fontId="4" fillId="0" borderId="52" xfId="0" applyFont="1" applyBorder="1" applyAlignment="1" applyProtection="1">
      <alignment horizontal="center" vertical="center" shrinkToFit="1"/>
      <protection hidden="1"/>
    </xf>
    <xf numFmtId="0" fontId="4" fillId="0" borderId="96" xfId="0" applyFont="1" applyBorder="1" applyAlignment="1" applyProtection="1">
      <alignment horizontal="left" vertical="center" shrinkToFit="1"/>
      <protection hidden="1"/>
    </xf>
    <xf numFmtId="0" fontId="4" fillId="0" borderId="48" xfId="0" applyFont="1" applyBorder="1" applyAlignment="1" applyProtection="1">
      <alignment horizontal="left" vertical="center" shrinkToFit="1"/>
      <protection hidden="1"/>
    </xf>
    <xf numFmtId="0" fontId="4" fillId="0" borderId="93" xfId="0" applyFont="1" applyBorder="1" applyAlignment="1" applyProtection="1">
      <alignment horizontal="left" vertical="center" shrinkToFit="1"/>
      <protection hidden="1"/>
    </xf>
    <xf numFmtId="0" fontId="4" fillId="5" borderId="103" xfId="0" applyFont="1" applyFill="1" applyBorder="1" applyAlignment="1" applyProtection="1">
      <alignment horizontal="left" vertical="center" shrinkToFit="1"/>
      <protection hidden="1"/>
    </xf>
    <xf numFmtId="0" fontId="4" fillId="5" borderId="104" xfId="0" applyFont="1" applyFill="1" applyBorder="1" applyAlignment="1" applyProtection="1">
      <alignment horizontal="left" vertical="center" shrinkToFit="1"/>
      <protection hidden="1"/>
    </xf>
    <xf numFmtId="0" fontId="3" fillId="5" borderId="98" xfId="0" applyFont="1" applyFill="1" applyBorder="1" applyAlignment="1" applyProtection="1">
      <alignment horizontal="center" vertical="center" shrinkToFit="1"/>
      <protection locked="0" hidden="1"/>
    </xf>
    <xf numFmtId="0" fontId="3" fillId="5" borderId="102" xfId="0" applyFont="1" applyFill="1" applyBorder="1" applyAlignment="1" applyProtection="1">
      <alignment horizontal="center" vertical="center" shrinkToFit="1"/>
      <protection locked="0" hidden="1"/>
    </xf>
    <xf numFmtId="0" fontId="3" fillId="5" borderId="101" xfId="0" applyFont="1" applyFill="1" applyBorder="1" applyAlignment="1" applyProtection="1">
      <alignment horizontal="center" vertical="center" shrinkToFit="1"/>
      <protection locked="0" hidden="1"/>
    </xf>
    <xf numFmtId="0" fontId="3" fillId="5" borderId="105" xfId="0" applyFont="1" applyFill="1" applyBorder="1" applyAlignment="1" applyProtection="1">
      <alignment horizontal="center" vertical="center" shrinkToFit="1"/>
      <protection locked="0" hidden="1"/>
    </xf>
    <xf numFmtId="180" fontId="3" fillId="0" borderId="0" xfId="0" applyNumberFormat="1" applyFont="1" applyAlignment="1" applyProtection="1">
      <alignment horizontal="center"/>
      <protection hidden="1"/>
    </xf>
    <xf numFmtId="0" fontId="3" fillId="0" borderId="0" xfId="0" applyFont="1" applyAlignment="1" applyProtection="1">
      <alignment horizontal="center" vertical="center" shrinkToFit="1"/>
      <protection hidden="1"/>
    </xf>
    <xf numFmtId="0" fontId="4" fillId="5" borderId="8" xfId="0" applyFont="1" applyFill="1" applyBorder="1" applyAlignment="1" applyProtection="1">
      <alignment horizontal="center" vertical="center"/>
      <protection locked="0" hidden="1"/>
    </xf>
    <xf numFmtId="0" fontId="4" fillId="5" borderId="9" xfId="0" applyFont="1" applyFill="1" applyBorder="1" applyAlignment="1" applyProtection="1">
      <alignment horizontal="center" vertical="center"/>
      <protection locked="0" hidden="1"/>
    </xf>
    <xf numFmtId="0" fontId="4" fillId="0" borderId="31" xfId="0" applyFont="1" applyBorder="1" applyAlignment="1" applyProtection="1">
      <alignment horizontal="left" vertical="center"/>
      <protection hidden="1"/>
    </xf>
    <xf numFmtId="0" fontId="4" fillId="0" borderId="23" xfId="0" applyFont="1" applyBorder="1" applyAlignment="1" applyProtection="1">
      <alignment horizontal="left" vertical="center"/>
      <protection hidden="1"/>
    </xf>
    <xf numFmtId="0" fontId="4" fillId="0" borderId="24" xfId="0" applyFont="1" applyBorder="1" applyAlignment="1" applyProtection="1">
      <alignment horizontal="left" vertical="center"/>
      <protection hidden="1"/>
    </xf>
    <xf numFmtId="0" fontId="16" fillId="0" borderId="74" xfId="0" applyFont="1" applyBorder="1" applyAlignment="1" applyProtection="1">
      <alignment horizontal="center"/>
      <protection hidden="1"/>
    </xf>
    <xf numFmtId="0" fontId="16" fillId="0" borderId="0" xfId="0" applyFont="1" applyAlignment="1" applyProtection="1">
      <alignment horizontal="center"/>
      <protection hidden="1"/>
    </xf>
    <xf numFmtId="0" fontId="3" fillId="0" borderId="18" xfId="0" applyFont="1" applyBorder="1" applyAlignment="1" applyProtection="1">
      <alignment horizontal="left"/>
      <protection hidden="1"/>
    </xf>
    <xf numFmtId="0" fontId="3" fillId="0" borderId="17" xfId="0" applyFont="1" applyBorder="1" applyAlignment="1" applyProtection="1">
      <alignment horizontal="left"/>
      <protection hidden="1"/>
    </xf>
    <xf numFmtId="0" fontId="3" fillId="0" borderId="14" xfId="0" applyFont="1" applyBorder="1" applyAlignment="1" applyProtection="1">
      <alignment horizontal="left"/>
      <protection hidden="1"/>
    </xf>
    <xf numFmtId="0" fontId="3" fillId="5" borderId="63" xfId="0" applyFont="1" applyFill="1" applyBorder="1" applyAlignment="1" applyProtection="1">
      <alignment horizontal="center" vertical="center" wrapText="1"/>
      <protection hidden="1"/>
    </xf>
    <xf numFmtId="0" fontId="3" fillId="5" borderId="38" xfId="0" applyFont="1" applyFill="1" applyBorder="1" applyAlignment="1" applyProtection="1">
      <alignment horizontal="center" vertical="center" wrapText="1"/>
      <protection hidden="1"/>
    </xf>
    <xf numFmtId="0" fontId="3" fillId="5" borderId="55" xfId="0" applyFont="1" applyFill="1" applyBorder="1" applyAlignment="1" applyProtection="1">
      <alignment horizontal="center" vertical="center" wrapText="1"/>
      <protection hidden="1"/>
    </xf>
    <xf numFmtId="0" fontId="3" fillId="5" borderId="112" xfId="0" applyFont="1" applyFill="1" applyBorder="1" applyAlignment="1" applyProtection="1">
      <alignment horizontal="center" vertical="center" wrapText="1"/>
      <protection hidden="1"/>
    </xf>
    <xf numFmtId="0" fontId="3" fillId="5" borderId="110" xfId="0" applyFont="1" applyFill="1" applyBorder="1" applyAlignment="1" applyProtection="1">
      <alignment horizontal="center" vertical="center" wrapText="1"/>
      <protection hidden="1"/>
    </xf>
    <xf numFmtId="0" fontId="3" fillId="5" borderId="113" xfId="0" applyFont="1" applyFill="1" applyBorder="1" applyAlignment="1" applyProtection="1">
      <alignment horizontal="center" vertical="center" wrapText="1"/>
      <protection hidden="1"/>
    </xf>
    <xf numFmtId="0" fontId="3" fillId="0" borderId="57" xfId="0" applyFont="1" applyBorder="1" applyAlignment="1" applyProtection="1">
      <alignment horizontal="center" vertical="center"/>
      <protection hidden="1"/>
    </xf>
    <xf numFmtId="0" fontId="3" fillId="0" borderId="38" xfId="0" applyFont="1" applyBorder="1" applyAlignment="1" applyProtection="1">
      <alignment horizontal="center" vertical="center"/>
      <protection hidden="1"/>
    </xf>
    <xf numFmtId="0" fontId="3" fillId="0" borderId="114" xfId="0" applyFont="1" applyBorder="1" applyAlignment="1" applyProtection="1">
      <alignment horizontal="center" vertical="center"/>
      <protection hidden="1"/>
    </xf>
    <xf numFmtId="0" fontId="3" fillId="0" borderId="110" xfId="0" applyFont="1" applyBorder="1" applyAlignment="1" applyProtection="1">
      <alignment horizontal="center" vertical="center"/>
      <protection hidden="1"/>
    </xf>
    <xf numFmtId="0" fontId="3" fillId="0" borderId="113" xfId="0" applyFont="1" applyBorder="1" applyAlignment="1" applyProtection="1">
      <alignment horizontal="center" vertical="center"/>
      <protection hidden="1"/>
    </xf>
    <xf numFmtId="0" fontId="3" fillId="0" borderId="57" xfId="0" applyFont="1" applyBorder="1" applyAlignment="1" applyProtection="1">
      <alignment horizontal="center" vertical="center" wrapText="1"/>
      <protection hidden="1"/>
    </xf>
    <xf numFmtId="0" fontId="3" fillId="0" borderId="38" xfId="0" applyFont="1" applyBorder="1" applyAlignment="1" applyProtection="1">
      <alignment horizontal="center" vertical="center" wrapText="1"/>
      <protection hidden="1"/>
    </xf>
    <xf numFmtId="0" fontId="3" fillId="0" borderId="55" xfId="0" applyFont="1" applyBorder="1" applyAlignment="1" applyProtection="1">
      <alignment horizontal="center" vertical="center" wrapText="1"/>
      <protection hidden="1"/>
    </xf>
    <xf numFmtId="0" fontId="3" fillId="0" borderId="114" xfId="0" applyFont="1" applyBorder="1" applyAlignment="1" applyProtection="1">
      <alignment horizontal="center" vertical="center" wrapText="1"/>
      <protection hidden="1"/>
    </xf>
    <xf numFmtId="0" fontId="3" fillId="0" borderId="110" xfId="0" applyFont="1" applyBorder="1" applyAlignment="1" applyProtection="1">
      <alignment horizontal="center" vertical="center" wrapText="1"/>
      <protection hidden="1"/>
    </xf>
    <xf numFmtId="0" fontId="3" fillId="0" borderId="113" xfId="0" applyFont="1" applyBorder="1" applyAlignment="1" applyProtection="1">
      <alignment horizontal="center" vertical="center" wrapText="1"/>
      <protection hidden="1"/>
    </xf>
    <xf numFmtId="0" fontId="4" fillId="5" borderId="7" xfId="0" applyFont="1" applyFill="1" applyBorder="1" applyAlignment="1" applyProtection="1">
      <alignment horizontal="center" vertical="center"/>
      <protection locked="0" hidden="1"/>
    </xf>
    <xf numFmtId="0" fontId="3" fillId="0" borderId="8" xfId="0" applyFont="1" applyBorder="1" applyAlignment="1" applyProtection="1">
      <alignment horizontal="center" vertical="center" shrinkToFit="1"/>
      <protection hidden="1"/>
    </xf>
    <xf numFmtId="0" fontId="7" fillId="0" borderId="0" xfId="0" applyFont="1" applyAlignment="1" applyProtection="1">
      <alignment horizontal="center" vertical="center"/>
      <protection hidden="1"/>
    </xf>
    <xf numFmtId="0" fontId="2" fillId="0" borderId="107" xfId="0" applyFont="1" applyBorder="1" applyAlignment="1" applyProtection="1">
      <alignment horizontal="center" vertical="center"/>
      <protection hidden="1"/>
    </xf>
    <xf numFmtId="0" fontId="2" fillId="0" borderId="108" xfId="0" applyFont="1" applyBorder="1" applyAlignment="1" applyProtection="1">
      <alignment horizontal="center" vertical="center"/>
      <protection hidden="1"/>
    </xf>
    <xf numFmtId="0" fontId="14" fillId="0" borderId="116" xfId="0" applyFont="1" applyBorder="1" applyAlignment="1" applyProtection="1">
      <alignment horizontal="left" wrapText="1"/>
      <protection hidden="1"/>
    </xf>
    <xf numFmtId="0" fontId="14" fillId="0" borderId="0" xfId="0" applyFont="1" applyAlignment="1" applyProtection="1">
      <alignment horizontal="left" wrapText="1"/>
      <protection hidden="1"/>
    </xf>
    <xf numFmtId="0" fontId="11" fillId="0" borderId="0" xfId="0" applyFont="1" applyAlignment="1" applyProtection="1">
      <alignment horizontal="center"/>
      <protection hidden="1"/>
    </xf>
    <xf numFmtId="0" fontId="3" fillId="0" borderId="0" xfId="0" applyFont="1" applyAlignment="1" applyProtection="1">
      <alignment horizontal="left" vertical="center"/>
      <protection hidden="1"/>
    </xf>
    <xf numFmtId="0" fontId="3" fillId="0" borderId="107" xfId="0" applyFont="1" applyBorder="1" applyAlignment="1" applyProtection="1">
      <alignment horizontal="center" vertical="center" shrinkToFit="1"/>
      <protection hidden="1"/>
    </xf>
    <xf numFmtId="0" fontId="3" fillId="0" borderId="108" xfId="0" applyFont="1" applyBorder="1" applyAlignment="1" applyProtection="1">
      <alignment horizontal="center" vertical="center" shrinkToFit="1"/>
      <protection hidden="1"/>
    </xf>
    <xf numFmtId="0" fontId="0" fillId="7" borderId="109" xfId="0" applyFill="1" applyBorder="1" applyAlignment="1" applyProtection="1">
      <alignment horizontal="center"/>
      <protection hidden="1"/>
    </xf>
    <xf numFmtId="0" fontId="0" fillId="7" borderId="10" xfId="0" applyFill="1" applyBorder="1" applyAlignment="1" applyProtection="1">
      <alignment horizontal="center"/>
      <protection hidden="1"/>
    </xf>
    <xf numFmtId="0" fontId="0" fillId="7" borderId="35" xfId="0" applyFill="1" applyBorder="1" applyAlignment="1" applyProtection="1">
      <alignment horizontal="center"/>
      <protection hidden="1"/>
    </xf>
    <xf numFmtId="0" fontId="0" fillId="7" borderId="0" xfId="0" applyFill="1" applyAlignment="1" applyProtection="1">
      <alignment horizontal="center"/>
      <protection hidden="1"/>
    </xf>
    <xf numFmtId="0" fontId="0" fillId="7" borderId="37"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53" xfId="0" applyFill="1" applyBorder="1" applyAlignment="1" applyProtection="1">
      <alignment horizontal="center"/>
      <protection hidden="1"/>
    </xf>
    <xf numFmtId="0" fontId="0" fillId="7" borderId="56" xfId="0" applyFill="1" applyBorder="1" applyAlignment="1" applyProtection="1">
      <alignment horizontal="center"/>
      <protection hidden="1"/>
    </xf>
    <xf numFmtId="0" fontId="0" fillId="0" borderId="109" xfId="0" applyBorder="1" applyAlignment="1" applyProtection="1">
      <alignment horizontal="center"/>
      <protection hidden="1"/>
    </xf>
    <xf numFmtId="0" fontId="0" fillId="0" borderId="37" xfId="0" applyBorder="1" applyAlignment="1" applyProtection="1">
      <alignment horizontal="center"/>
      <protection hidden="1"/>
    </xf>
    <xf numFmtId="0" fontId="0" fillId="0" borderId="0" xfId="0" applyAlignment="1" applyProtection="1">
      <alignment horizontal="center"/>
      <protection hidden="1"/>
    </xf>
    <xf numFmtId="0" fontId="4" fillId="5" borderId="106" xfId="0" quotePrefix="1" applyFont="1" applyFill="1" applyBorder="1" applyAlignment="1" applyProtection="1">
      <alignment horizontal="center" vertical="center"/>
      <protection locked="0" hidden="1"/>
    </xf>
    <xf numFmtId="0" fontId="4" fillId="5" borderId="49" xfId="0" applyFont="1" applyFill="1" applyBorder="1" applyAlignment="1" applyProtection="1">
      <alignment horizontal="center" vertical="center"/>
      <protection locked="0" hidden="1"/>
    </xf>
    <xf numFmtId="0" fontId="3" fillId="0" borderId="49" xfId="0" applyFont="1" applyBorder="1" applyAlignment="1" applyProtection="1">
      <alignment horizontal="center" vertical="center" shrinkToFit="1"/>
      <protection hidden="1"/>
    </xf>
    <xf numFmtId="0" fontId="3" fillId="0" borderId="49" xfId="0" applyFont="1" applyBorder="1" applyAlignment="1" applyProtection="1">
      <alignment horizontal="right" vertical="center" shrinkToFit="1"/>
      <protection hidden="1"/>
    </xf>
    <xf numFmtId="0" fontId="3" fillId="0" borderId="5" xfId="0" applyFont="1" applyBorder="1" applyAlignment="1" applyProtection="1">
      <alignment horizontal="center" vertical="center" shrinkToFit="1"/>
      <protection hidden="1"/>
    </xf>
    <xf numFmtId="0" fontId="4" fillId="5" borderId="50" xfId="0" applyFont="1" applyFill="1" applyBorder="1" applyAlignment="1" applyProtection="1">
      <alignment horizontal="center" vertical="center"/>
      <protection locked="0" hidden="1"/>
    </xf>
    <xf numFmtId="0" fontId="15" fillId="0" borderId="74" xfId="0" applyFont="1" applyBorder="1" applyAlignment="1" applyProtection="1">
      <alignment horizontal="center"/>
      <protection hidden="1"/>
    </xf>
    <xf numFmtId="0" fontId="15" fillId="0" borderId="0" xfId="0" applyFont="1" applyAlignment="1" applyProtection="1">
      <alignment horizontal="center"/>
      <protection hidden="1"/>
    </xf>
    <xf numFmtId="0" fontId="3" fillId="0" borderId="5" xfId="0" applyFont="1" applyBorder="1" applyAlignment="1" applyProtection="1">
      <alignment horizontal="right" vertical="center" shrinkToFit="1"/>
      <protection hidden="1"/>
    </xf>
    <xf numFmtId="0" fontId="4" fillId="5" borderId="5" xfId="0" applyFont="1" applyFill="1" applyBorder="1" applyAlignment="1" applyProtection="1">
      <alignment horizontal="center" vertical="center"/>
      <protection locked="0" hidden="1"/>
    </xf>
    <xf numFmtId="0" fontId="4" fillId="5" borderId="6" xfId="0" applyFont="1" applyFill="1" applyBorder="1" applyAlignment="1" applyProtection="1">
      <alignment horizontal="center" vertical="center"/>
      <protection locked="0" hidden="1"/>
    </xf>
    <xf numFmtId="0" fontId="4" fillId="5" borderId="4" xfId="0" applyFont="1" applyFill="1" applyBorder="1" applyAlignment="1" applyProtection="1">
      <alignment horizontal="center" vertical="center"/>
      <protection locked="0" hidden="1"/>
    </xf>
    <xf numFmtId="0" fontId="3" fillId="0" borderId="8" xfId="0" applyFont="1" applyBorder="1" applyAlignment="1" applyProtection="1">
      <alignment horizontal="right" vertical="center" shrinkToFit="1"/>
      <protection hidden="1"/>
    </xf>
    <xf numFmtId="0" fontId="3" fillId="0" borderId="95" xfId="0" applyFont="1" applyBorder="1" applyAlignment="1" applyProtection="1">
      <alignment horizontal="left"/>
      <protection hidden="1"/>
    </xf>
    <xf numFmtId="0" fontId="3" fillId="0" borderId="53" xfId="0" applyFont="1" applyBorder="1" applyAlignment="1" applyProtection="1">
      <alignment horizontal="left"/>
      <protection hidden="1"/>
    </xf>
    <xf numFmtId="0" fontId="3" fillId="0" borderId="56" xfId="0" applyFont="1" applyBorder="1" applyAlignment="1" applyProtection="1">
      <alignment horizontal="left"/>
      <protection hidden="1"/>
    </xf>
    <xf numFmtId="177" fontId="3" fillId="0" borderId="58" xfId="0" applyNumberFormat="1" applyFont="1" applyBorder="1" applyAlignment="1" applyProtection="1">
      <alignment horizontal="center"/>
      <protection hidden="1"/>
    </xf>
    <xf numFmtId="177" fontId="3" fillId="0" borderId="53" xfId="0" applyNumberFormat="1" applyFont="1" applyBorder="1" applyAlignment="1" applyProtection="1">
      <alignment horizontal="center"/>
      <protection hidden="1"/>
    </xf>
    <xf numFmtId="177" fontId="3" fillId="0" borderId="56" xfId="0" applyNumberFormat="1" applyFont="1" applyBorder="1" applyAlignment="1" applyProtection="1">
      <alignment horizontal="center"/>
      <protection hidden="1"/>
    </xf>
    <xf numFmtId="0" fontId="4" fillId="0" borderId="58" xfId="0" applyFont="1" applyBorder="1" applyAlignment="1" applyProtection="1">
      <alignment horizontal="center"/>
      <protection hidden="1"/>
    </xf>
    <xf numFmtId="0" fontId="4" fillId="0" borderId="53" xfId="0" applyFont="1" applyBorder="1" applyAlignment="1" applyProtection="1">
      <alignment horizontal="center"/>
      <protection hidden="1"/>
    </xf>
    <xf numFmtId="0" fontId="4" fillId="0" borderId="56" xfId="0" applyFont="1" applyBorder="1" applyAlignment="1" applyProtection="1">
      <alignment horizontal="center"/>
      <protection hidden="1"/>
    </xf>
    <xf numFmtId="0" fontId="3" fillId="0" borderId="58" xfId="0" applyFont="1" applyBorder="1" applyAlignment="1" applyProtection="1">
      <alignment horizontal="left"/>
      <protection hidden="1"/>
    </xf>
    <xf numFmtId="0" fontId="3" fillId="0" borderId="54" xfId="0" applyFont="1" applyBorder="1" applyAlignment="1" applyProtection="1">
      <alignment horizontal="left"/>
      <protection hidden="1"/>
    </xf>
    <xf numFmtId="0" fontId="3" fillId="0" borderId="111" xfId="0" applyFont="1" applyBorder="1" applyAlignment="1" applyProtection="1">
      <alignment horizontal="center" vertical="center"/>
      <protection hidden="1"/>
    </xf>
    <xf numFmtId="0" fontId="3" fillId="0" borderId="51" xfId="0" applyFont="1" applyBorder="1" applyAlignment="1" applyProtection="1">
      <alignment horizontal="center"/>
      <protection hidden="1"/>
    </xf>
    <xf numFmtId="0" fontId="3" fillId="0" borderId="40" xfId="0" applyFont="1" applyBorder="1" applyAlignment="1" applyProtection="1">
      <alignment horizontal="center"/>
      <protection hidden="1"/>
    </xf>
    <xf numFmtId="0" fontId="3" fillId="0" borderId="92" xfId="0" applyFont="1" applyBorder="1" applyAlignment="1" applyProtection="1">
      <alignment horizontal="center"/>
      <protection hidden="1"/>
    </xf>
    <xf numFmtId="0" fontId="3" fillId="0" borderId="16" xfId="0" applyFont="1" applyBorder="1" applyAlignment="1" applyProtection="1">
      <alignment horizontal="left"/>
      <protection hidden="1"/>
    </xf>
    <xf numFmtId="0" fontId="3" fillId="0" borderId="30" xfId="0" applyFont="1" applyBorder="1" applyAlignment="1" applyProtection="1">
      <alignment horizontal="left"/>
      <protection hidden="1"/>
    </xf>
    <xf numFmtId="178" fontId="3" fillId="0" borderId="18" xfId="0" applyNumberFormat="1" applyFont="1" applyBorder="1" applyAlignment="1" applyProtection="1">
      <alignment horizontal="center"/>
      <protection hidden="1"/>
    </xf>
    <xf numFmtId="178" fontId="3" fillId="0" borderId="17" xfId="0" applyNumberFormat="1" applyFont="1" applyBorder="1" applyAlignment="1" applyProtection="1">
      <alignment horizontal="center"/>
      <protection hidden="1"/>
    </xf>
    <xf numFmtId="178" fontId="3" fillId="0" borderId="30" xfId="0" applyNumberFormat="1" applyFont="1" applyBorder="1" applyAlignment="1" applyProtection="1">
      <alignment horizontal="center"/>
      <protection hidden="1"/>
    </xf>
    <xf numFmtId="0" fontId="4" fillId="0" borderId="18" xfId="0" applyFont="1" applyBorder="1" applyAlignment="1" applyProtection="1">
      <alignment horizontal="center"/>
      <protection hidden="1"/>
    </xf>
    <xf numFmtId="0" fontId="4" fillId="0" borderId="17" xfId="0" applyFont="1" applyBorder="1" applyAlignment="1" applyProtection="1">
      <alignment horizontal="center"/>
      <protection hidden="1"/>
    </xf>
    <xf numFmtId="0" fontId="4" fillId="0" borderId="30" xfId="0" applyFont="1" applyBorder="1" applyAlignment="1" applyProtection="1">
      <alignment horizontal="center"/>
      <protection hidden="1"/>
    </xf>
    <xf numFmtId="0" fontId="3" fillId="0" borderId="26" xfId="0" applyFont="1" applyBorder="1" applyAlignment="1" applyProtection="1">
      <alignment horizontal="left"/>
      <protection hidden="1"/>
    </xf>
    <xf numFmtId="0" fontId="3" fillId="0" borderId="27" xfId="0" applyFont="1" applyBorder="1" applyAlignment="1" applyProtection="1">
      <alignment horizontal="left"/>
      <protection hidden="1"/>
    </xf>
    <xf numFmtId="0" fontId="3" fillId="0" borderId="28" xfId="0" applyFont="1" applyBorder="1" applyAlignment="1" applyProtection="1">
      <alignment horizontal="left"/>
      <protection hidden="1"/>
    </xf>
    <xf numFmtId="179" fontId="3" fillId="0" borderId="21" xfId="0" applyNumberFormat="1" applyFont="1" applyBorder="1" applyAlignment="1" applyProtection="1">
      <alignment horizontal="center"/>
      <protection hidden="1"/>
    </xf>
    <xf numFmtId="179" fontId="3" fillId="0" borderId="27" xfId="0" applyNumberFormat="1" applyFont="1" applyBorder="1" applyAlignment="1" applyProtection="1">
      <alignment horizontal="center"/>
      <protection hidden="1"/>
    </xf>
    <xf numFmtId="179" fontId="3" fillId="0" borderId="28" xfId="0" applyNumberFormat="1" applyFont="1" applyBorder="1" applyAlignment="1" applyProtection="1">
      <alignment horizontal="center"/>
      <protection hidden="1"/>
    </xf>
    <xf numFmtId="0" fontId="4" fillId="0" borderId="21" xfId="0" applyFont="1" applyBorder="1" applyAlignment="1" applyProtection="1">
      <alignment horizontal="center"/>
      <protection hidden="1"/>
    </xf>
    <xf numFmtId="0" fontId="4" fillId="0" borderId="27" xfId="0" applyFont="1" applyBorder="1" applyAlignment="1" applyProtection="1">
      <alignment horizontal="center"/>
      <protection hidden="1"/>
    </xf>
    <xf numFmtId="0" fontId="4" fillId="0" borderId="28" xfId="0" applyFont="1" applyBorder="1" applyAlignment="1" applyProtection="1">
      <alignment horizontal="center"/>
      <protection hidden="1"/>
    </xf>
    <xf numFmtId="0" fontId="3" fillId="0" borderId="21" xfId="0" applyFont="1" applyBorder="1" applyAlignment="1" applyProtection="1">
      <alignment horizontal="left"/>
      <protection hidden="1"/>
    </xf>
    <xf numFmtId="0" fontId="3" fillId="0" borderId="15" xfId="0" applyFont="1" applyBorder="1" applyAlignment="1" applyProtection="1">
      <alignment horizontal="left"/>
      <protection hidden="1"/>
    </xf>
    <xf numFmtId="177" fontId="3" fillId="0" borderId="18" xfId="0" applyNumberFormat="1" applyFont="1" applyBorder="1" applyAlignment="1" applyProtection="1">
      <alignment horizontal="center"/>
      <protection hidden="1"/>
    </xf>
    <xf numFmtId="177" fontId="3" fillId="0" borderId="17" xfId="0" applyNumberFormat="1" applyFont="1" applyBorder="1" applyAlignment="1" applyProtection="1">
      <alignment horizontal="center"/>
      <protection hidden="1"/>
    </xf>
    <xf numFmtId="177" fontId="3" fillId="0" borderId="30" xfId="0" applyNumberFormat="1" applyFont="1" applyBorder="1" applyAlignment="1" applyProtection="1">
      <alignment horizontal="center"/>
      <protection hidden="1"/>
    </xf>
    <xf numFmtId="0" fontId="3" fillId="0" borderId="8"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19" xfId="0" applyFont="1" applyBorder="1" applyAlignment="1" applyProtection="1">
      <alignment horizontal="center" vertical="center" wrapText="1"/>
      <protection hidden="1"/>
    </xf>
    <xf numFmtId="0" fontId="3" fillId="5" borderId="57" xfId="0" applyFont="1" applyFill="1" applyBorder="1" applyAlignment="1" applyProtection="1">
      <alignment horizontal="center" vertical="center"/>
      <protection hidden="1"/>
    </xf>
    <xf numFmtId="0" fontId="3" fillId="5" borderId="38" xfId="0" applyFont="1" applyFill="1" applyBorder="1" applyAlignment="1" applyProtection="1">
      <alignment horizontal="center" vertical="center"/>
      <protection hidden="1"/>
    </xf>
    <xf numFmtId="0" fontId="3" fillId="5" borderId="52" xfId="0" applyFont="1" applyFill="1" applyBorder="1" applyAlignment="1" applyProtection="1">
      <alignment horizontal="center" vertical="center"/>
      <protection hidden="1"/>
    </xf>
    <xf numFmtId="0" fontId="3" fillId="5" borderId="114" xfId="0" applyFont="1" applyFill="1" applyBorder="1" applyAlignment="1" applyProtection="1">
      <alignment horizontal="center" vertical="center"/>
      <protection hidden="1"/>
    </xf>
    <xf numFmtId="0" fontId="3" fillId="5" borderId="110" xfId="0" applyFont="1" applyFill="1" applyBorder="1" applyAlignment="1" applyProtection="1">
      <alignment horizontal="center" vertical="center"/>
      <protection hidden="1"/>
    </xf>
    <xf numFmtId="0" fontId="3" fillId="5" borderId="115" xfId="0" applyFont="1" applyFill="1" applyBorder="1" applyAlignment="1" applyProtection="1">
      <alignment horizontal="center" vertical="center"/>
      <protection hidden="1"/>
    </xf>
    <xf numFmtId="180" fontId="3" fillId="0" borderId="74" xfId="0" applyNumberFormat="1" applyFont="1" applyBorder="1" applyAlignment="1" applyProtection="1">
      <alignment horizontal="center"/>
      <protection hidden="1"/>
    </xf>
    <xf numFmtId="0" fontId="11" fillId="0" borderId="110" xfId="0" applyFont="1" applyBorder="1" applyAlignment="1" applyProtection="1">
      <alignment horizontal="center"/>
      <protection hidden="1"/>
    </xf>
    <xf numFmtId="0" fontId="3" fillId="0" borderId="5" xfId="0" applyFont="1" applyBorder="1" applyAlignment="1">
      <alignment horizontal="center"/>
    </xf>
    <xf numFmtId="0" fontId="3" fillId="0" borderId="31"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4" xfId="0" applyFont="1" applyBorder="1" applyAlignment="1" applyProtection="1">
      <alignment horizontal="left" shrinkToFit="1"/>
      <protection hidden="1"/>
    </xf>
    <xf numFmtId="0" fontId="3" fillId="0" borderId="5" xfId="0" applyFont="1" applyBorder="1" applyAlignment="1" applyProtection="1">
      <alignment horizontal="left" shrinkToFit="1"/>
      <protection hidden="1"/>
    </xf>
    <xf numFmtId="0" fontId="3" fillId="0" borderId="5" xfId="0" applyFont="1" applyBorder="1" applyAlignment="1">
      <alignment horizontal="center" shrinkToFit="1"/>
    </xf>
    <xf numFmtId="0" fontId="3" fillId="0" borderId="18" xfId="0" applyFont="1" applyBorder="1" applyAlignment="1">
      <alignment horizontal="center" shrinkToFit="1"/>
    </xf>
    <xf numFmtId="0" fontId="3" fillId="0" borderId="30" xfId="0" applyFont="1" applyBorder="1" applyAlignment="1">
      <alignment horizontal="center" shrinkToFit="1"/>
    </xf>
    <xf numFmtId="0" fontId="3" fillId="0" borderId="18" xfId="0" applyFont="1" applyBorder="1" applyAlignment="1" applyProtection="1">
      <alignment horizontal="center" shrinkToFit="1"/>
      <protection locked="0"/>
    </xf>
    <xf numFmtId="0" fontId="3" fillId="0" borderId="17" xfId="0" applyFont="1" applyBorder="1" applyAlignment="1" applyProtection="1">
      <alignment horizontal="center" shrinkToFit="1"/>
      <protection locked="0"/>
    </xf>
    <xf numFmtId="0" fontId="3" fillId="0" borderId="14" xfId="0" applyFont="1" applyBorder="1" applyAlignment="1" applyProtection="1">
      <alignment horizontal="center" shrinkToFit="1"/>
      <protection locked="0"/>
    </xf>
    <xf numFmtId="0" fontId="3" fillId="0" borderId="21" xfId="0" applyFont="1" applyBorder="1" applyAlignment="1">
      <alignment horizontal="center" shrinkToFit="1"/>
    </xf>
    <xf numFmtId="0" fontId="3" fillId="0" borderId="28" xfId="0" applyFont="1" applyBorder="1" applyAlignment="1">
      <alignment horizont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4" xfId="0" applyFont="1" applyBorder="1" applyAlignment="1">
      <alignment horizontal="left" shrinkToFit="1"/>
    </xf>
    <xf numFmtId="0" fontId="3" fillId="0" borderId="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30" xfId="0" applyFont="1" applyBorder="1" applyAlignment="1">
      <alignment horizontal="left" shrinkToFit="1"/>
    </xf>
    <xf numFmtId="0" fontId="3" fillId="0" borderId="17" xfId="0" applyFont="1" applyBorder="1" applyAlignment="1">
      <alignment horizontal="center" shrinkToFit="1"/>
    </xf>
    <xf numFmtId="0" fontId="3" fillId="0" borderId="14" xfId="0" applyFont="1" applyBorder="1" applyAlignment="1">
      <alignment horizontal="center" shrinkToFit="1"/>
    </xf>
    <xf numFmtId="0" fontId="3" fillId="0" borderId="18" xfId="0" applyFont="1" applyBorder="1" applyAlignment="1">
      <alignment horizontal="center"/>
    </xf>
    <xf numFmtId="0" fontId="3" fillId="0" borderId="17"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3" fillId="0" borderId="21" xfId="0" applyFont="1" applyBorder="1" applyAlignment="1" applyProtection="1">
      <alignment horizontal="center" shrinkToFit="1"/>
      <protection locked="0"/>
    </xf>
    <xf numFmtId="0" fontId="3" fillId="0" borderId="27" xfId="0" applyFont="1" applyBorder="1" applyAlignment="1" applyProtection="1">
      <alignment horizontal="center" shrinkToFit="1"/>
      <protection locked="0"/>
    </xf>
    <xf numFmtId="0" fontId="3" fillId="0" borderId="15" xfId="0" applyFont="1" applyBorder="1" applyAlignment="1" applyProtection="1">
      <alignment horizontal="center" shrinkToFit="1"/>
      <protection locked="0"/>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8" xfId="0" applyFont="1" applyBorder="1" applyAlignment="1">
      <alignment horizontal="center" shrinkToFit="1"/>
    </xf>
    <xf numFmtId="0" fontId="3" fillId="0" borderId="26" xfId="0" applyFont="1" applyBorder="1" applyAlignment="1">
      <alignment horizontal="left" shrinkToFit="1"/>
    </xf>
    <xf numFmtId="0" fontId="3" fillId="0" borderId="27" xfId="0" applyFont="1" applyBorder="1" applyAlignment="1">
      <alignment horizontal="left" shrinkToFit="1"/>
    </xf>
    <xf numFmtId="0" fontId="3" fillId="0" borderId="28" xfId="0" applyFont="1" applyBorder="1" applyAlignment="1">
      <alignment horizontal="left" shrinkToFit="1"/>
    </xf>
    <xf numFmtId="0" fontId="3" fillId="0" borderId="8" xfId="0" applyFont="1" applyBorder="1" applyAlignment="1">
      <alignment horizontal="center"/>
    </xf>
    <xf numFmtId="0" fontId="3" fillId="0" borderId="27" xfId="0" applyFont="1" applyBorder="1" applyAlignment="1">
      <alignment horizontal="center" shrinkToFit="1"/>
    </xf>
    <xf numFmtId="0" fontId="3" fillId="0" borderId="15" xfId="0" applyFont="1" applyBorder="1" applyAlignment="1">
      <alignment horizontal="center" shrinkToFit="1"/>
    </xf>
    <xf numFmtId="0" fontId="3" fillId="0" borderId="63" xfId="0" applyFont="1" applyBorder="1" applyAlignment="1">
      <alignment horizontal="left" shrinkToFit="1"/>
    </xf>
    <xf numFmtId="0" fontId="3" fillId="0" borderId="38" xfId="0" applyFont="1" applyBorder="1" applyAlignment="1">
      <alignment horizontal="left" shrinkToFit="1"/>
    </xf>
    <xf numFmtId="0" fontId="3" fillId="0" borderId="55" xfId="0" applyFont="1" applyBorder="1" applyAlignment="1">
      <alignment horizontal="left" shrinkToFit="1"/>
    </xf>
    <xf numFmtId="0" fontId="3" fillId="0" borderId="70" xfId="0" applyFont="1" applyBorder="1" applyAlignment="1">
      <alignment horizontal="center"/>
    </xf>
    <xf numFmtId="0" fontId="3" fillId="0" borderId="57" xfId="0" applyFont="1" applyBorder="1" applyAlignment="1">
      <alignment horizontal="center" shrinkToFit="1"/>
    </xf>
    <xf numFmtId="0" fontId="3" fillId="0" borderId="55" xfId="0" applyFont="1" applyBorder="1" applyAlignment="1">
      <alignment horizontal="center" shrinkToFit="1"/>
    </xf>
    <xf numFmtId="0" fontId="3" fillId="0" borderId="38" xfId="0" applyFont="1" applyBorder="1" applyAlignment="1">
      <alignment horizontal="center" shrinkToFit="1"/>
    </xf>
    <xf numFmtId="0" fontId="3" fillId="0" borderId="52" xfId="0" applyFont="1" applyBorder="1" applyAlignment="1">
      <alignment horizontal="center" shrinkToFit="1"/>
    </xf>
    <xf numFmtId="0" fontId="3" fillId="0" borderId="7" xfId="0" applyFont="1" applyBorder="1" applyAlignment="1" applyProtection="1">
      <alignment horizontal="left"/>
      <protection hidden="1"/>
    </xf>
    <xf numFmtId="0" fontId="3" fillId="0" borderId="8" xfId="0" applyFont="1" applyBorder="1" applyAlignment="1" applyProtection="1">
      <alignment horizontal="left"/>
      <protection hidden="1"/>
    </xf>
    <xf numFmtId="0" fontId="3" fillId="0" borderId="8" xfId="0" applyFont="1" applyBorder="1" applyAlignment="1" applyProtection="1">
      <alignment horizontal="center"/>
      <protection hidden="1"/>
    </xf>
    <xf numFmtId="0" fontId="3" fillId="0" borderId="9" xfId="0" applyFont="1" applyBorder="1" applyAlignment="1" applyProtection="1">
      <alignment horizontal="center"/>
      <protection hidden="1"/>
    </xf>
    <xf numFmtId="0" fontId="4" fillId="3" borderId="11" xfId="0"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3" fillId="0" borderId="34" xfId="0" applyFont="1" applyBorder="1" applyAlignment="1">
      <alignment horizontal="center"/>
    </xf>
    <xf numFmtId="0" fontId="3" fillId="0" borderId="10" xfId="0" applyFont="1" applyBorder="1" applyAlignment="1">
      <alignment horizontal="center"/>
    </xf>
    <xf numFmtId="0" fontId="3" fillId="0" borderId="35" xfId="0" applyFont="1" applyBorder="1" applyAlignment="1">
      <alignment horizontal="center"/>
    </xf>
    <xf numFmtId="0" fontId="3" fillId="0" borderId="0" xfId="0" applyFont="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4" fillId="2" borderId="31" xfId="0" applyFont="1" applyFill="1" applyBorder="1" applyAlignment="1">
      <alignment horizontal="center"/>
    </xf>
    <xf numFmtId="0" fontId="4" fillId="2" borderId="23" xfId="0" applyFont="1" applyFill="1" applyBorder="1" applyAlignment="1">
      <alignment horizontal="center"/>
    </xf>
    <xf numFmtId="0" fontId="4" fillId="2" borderId="24" xfId="0" applyFont="1" applyFill="1" applyBorder="1" applyAlignment="1">
      <alignment horizontal="center"/>
    </xf>
    <xf numFmtId="0" fontId="3" fillId="0" borderId="2" xfId="0" applyFont="1" applyBorder="1" applyAlignment="1">
      <alignment horizontal="center"/>
    </xf>
    <xf numFmtId="0" fontId="3" fillId="0" borderId="19" xfId="0" applyFont="1" applyBorder="1" applyAlignment="1">
      <alignment horizontal="center" shrinkToFit="1"/>
    </xf>
    <xf numFmtId="0" fontId="3" fillId="0" borderId="29" xfId="0" applyFont="1" applyBorder="1" applyAlignment="1">
      <alignment horizontal="center" shrinkToFit="1"/>
    </xf>
    <xf numFmtId="0" fontId="3" fillId="0" borderId="19" xfId="0" applyFont="1" applyBorder="1" applyAlignment="1" applyProtection="1">
      <alignment horizontal="center" shrinkToFit="1"/>
      <protection locked="0"/>
    </xf>
    <xf numFmtId="0" fontId="3" fillId="0" borderId="20" xfId="0" applyFont="1" applyBorder="1" applyAlignment="1" applyProtection="1">
      <alignment horizontal="center" shrinkToFit="1"/>
      <protection locked="0"/>
    </xf>
    <xf numFmtId="0" fontId="3" fillId="0" borderId="22" xfId="0" applyFont="1" applyBorder="1" applyAlignment="1" applyProtection="1">
      <alignment horizontal="center" shrinkToFit="1"/>
      <protection locked="0"/>
    </xf>
    <xf numFmtId="0" fontId="3" fillId="0" borderId="57" xfId="0" applyFont="1" applyBorder="1" applyAlignment="1" applyProtection="1">
      <alignment horizontal="center" shrinkToFit="1"/>
      <protection locked="0"/>
    </xf>
    <xf numFmtId="0" fontId="3" fillId="0" borderId="38" xfId="0" applyFont="1" applyBorder="1" applyAlignment="1" applyProtection="1">
      <alignment horizontal="center" shrinkToFit="1"/>
      <protection locked="0"/>
    </xf>
    <xf numFmtId="0" fontId="3" fillId="0" borderId="52" xfId="0" applyFont="1" applyBorder="1" applyAlignment="1" applyProtection="1">
      <alignment horizontal="center" shrinkToFit="1"/>
      <protection locked="0"/>
    </xf>
  </cellXfs>
  <cellStyles count="2">
    <cellStyle name="ハイパーリンク" xfId="1" builtinId="8"/>
    <cellStyle name="標準" xfId="0" builtinId="0"/>
  </cellStyles>
  <dxfs count="3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C00000"/>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7"/>
  <colors>
    <mruColors>
      <color rgb="FFFFFFFF"/>
      <color rgb="FFFFFF99"/>
      <color rgb="FF66FFFF"/>
      <color rgb="FF99FF99"/>
      <color rgb="FFCCFFCC"/>
      <color rgb="FF00FF00"/>
      <color rgb="FFFFFFCC"/>
      <color rgb="FF66FF66"/>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12700</xdr:colOff>
      <xdr:row>10</xdr:row>
      <xdr:rowOff>139700</xdr:rowOff>
    </xdr:from>
    <xdr:to>
      <xdr:col>7</xdr:col>
      <xdr:colOff>266700</xdr:colOff>
      <xdr:row>12</xdr:row>
      <xdr:rowOff>177800</xdr:rowOff>
    </xdr:to>
    <xdr:sp macro="" textlink="">
      <xdr:nvSpPr>
        <xdr:cNvPr id="3" name="下矢印 2">
          <a:extLst>
            <a:ext uri="{FF2B5EF4-FFF2-40B4-BE49-F238E27FC236}">
              <a16:creationId xmlns:a16="http://schemas.microsoft.com/office/drawing/2014/main" id="{D8332BC7-1BEC-1043-9050-B00018353769}"/>
            </a:ext>
          </a:extLst>
        </xdr:cNvPr>
        <xdr:cNvSpPr/>
      </xdr:nvSpPr>
      <xdr:spPr>
        <a:xfrm>
          <a:off x="5092700" y="3213100"/>
          <a:ext cx="254000" cy="546100"/>
        </a:xfrm>
        <a:prstGeom prst="down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46</xdr:row>
      <xdr:rowOff>115888</xdr:rowOff>
    </xdr:from>
    <xdr:to>
      <xdr:col>7</xdr:col>
      <xdr:colOff>246380</xdr:colOff>
      <xdr:row>48</xdr:row>
      <xdr:rowOff>177800</xdr:rowOff>
    </xdr:to>
    <xdr:sp macro="" textlink="">
      <xdr:nvSpPr>
        <xdr:cNvPr id="5" name="下矢印 1">
          <a:extLst>
            <a:ext uri="{FF2B5EF4-FFF2-40B4-BE49-F238E27FC236}">
              <a16:creationId xmlns:a16="http://schemas.microsoft.com/office/drawing/2014/main" id="{B204641F-4A85-489A-9560-1B8B312455AF}"/>
            </a:ext>
          </a:extLst>
        </xdr:cNvPr>
        <xdr:cNvSpPr/>
      </xdr:nvSpPr>
      <xdr:spPr>
        <a:xfrm>
          <a:off x="2476500" y="11879263"/>
          <a:ext cx="246380" cy="561975"/>
        </a:xfrm>
        <a:prstGeom prst="down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251935</xdr:colOff>
      <xdr:row>9</xdr:row>
      <xdr:rowOff>201940</xdr:rowOff>
    </xdr:from>
    <xdr:to>
      <xdr:col>28</xdr:col>
      <xdr:colOff>56088</xdr:colOff>
      <xdr:row>10</xdr:row>
      <xdr:rowOff>54052</xdr:rowOff>
    </xdr:to>
    <xdr:sp macro="" textlink="">
      <xdr:nvSpPr>
        <xdr:cNvPr id="6" name="楕円 5">
          <a:extLst>
            <a:ext uri="{FF2B5EF4-FFF2-40B4-BE49-F238E27FC236}">
              <a16:creationId xmlns:a16="http://schemas.microsoft.com/office/drawing/2014/main" id="{4A3382C9-9B1D-4675-A0EA-A9DEA6A645BF}"/>
            </a:ext>
          </a:extLst>
        </xdr:cNvPr>
        <xdr:cNvSpPr>
          <a:spLocks noChangeAspect="1"/>
        </xdr:cNvSpPr>
      </xdr:nvSpPr>
      <xdr:spPr>
        <a:xfrm>
          <a:off x="7990998" y="3023721"/>
          <a:ext cx="113715" cy="11405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248125</xdr:colOff>
      <xdr:row>8</xdr:row>
      <xdr:rowOff>265281</xdr:rowOff>
    </xdr:from>
    <xdr:to>
      <xdr:col>24</xdr:col>
      <xdr:colOff>59898</xdr:colOff>
      <xdr:row>9</xdr:row>
      <xdr:rowOff>69769</xdr:rowOff>
    </xdr:to>
    <xdr:sp macro="" textlink="">
      <xdr:nvSpPr>
        <xdr:cNvPr id="7" name="楕円 6">
          <a:extLst>
            <a:ext uri="{FF2B5EF4-FFF2-40B4-BE49-F238E27FC236}">
              <a16:creationId xmlns:a16="http://schemas.microsoft.com/office/drawing/2014/main" id="{82D053B5-2768-4D7F-9E18-92B76D16151C}"/>
            </a:ext>
          </a:extLst>
        </xdr:cNvPr>
        <xdr:cNvSpPr>
          <a:spLocks noChangeAspect="1"/>
        </xdr:cNvSpPr>
      </xdr:nvSpPr>
      <xdr:spPr>
        <a:xfrm>
          <a:off x="6748938" y="2777500"/>
          <a:ext cx="121335" cy="11405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9697</xdr:colOff>
      <xdr:row>8</xdr:row>
      <xdr:rowOff>150988</xdr:rowOff>
    </xdr:from>
    <xdr:to>
      <xdr:col>26</xdr:col>
      <xdr:colOff>209726</xdr:colOff>
      <xdr:row>9</xdr:row>
      <xdr:rowOff>129733</xdr:rowOff>
    </xdr:to>
    <xdr:grpSp>
      <xdr:nvGrpSpPr>
        <xdr:cNvPr id="14" name="グループ化 13">
          <a:extLst>
            <a:ext uri="{FF2B5EF4-FFF2-40B4-BE49-F238E27FC236}">
              <a16:creationId xmlns:a16="http://schemas.microsoft.com/office/drawing/2014/main" id="{4E293FD2-BFD0-402A-88C3-A8A7B4C6B776}"/>
            </a:ext>
          </a:extLst>
        </xdr:cNvPr>
        <xdr:cNvGrpSpPr/>
      </xdr:nvGrpSpPr>
      <xdr:grpSpPr>
        <a:xfrm>
          <a:off x="7934497" y="2113138"/>
          <a:ext cx="200029" cy="293070"/>
          <a:chOff x="7131280" y="2221376"/>
          <a:chExt cx="190504" cy="257049"/>
        </a:xfrm>
      </xdr:grpSpPr>
      <xdr:sp macro="" textlink="">
        <xdr:nvSpPr>
          <xdr:cNvPr id="8" name="二等辺三角形 7">
            <a:extLst>
              <a:ext uri="{FF2B5EF4-FFF2-40B4-BE49-F238E27FC236}">
                <a16:creationId xmlns:a16="http://schemas.microsoft.com/office/drawing/2014/main" id="{522AF81D-A012-4FD5-BFB3-7DD44C44CAFA}"/>
              </a:ext>
            </a:extLst>
          </xdr:cNvPr>
          <xdr:cNvSpPr/>
        </xdr:nvSpPr>
        <xdr:spPr>
          <a:xfrm rot="16200000">
            <a:off x="7099472" y="2253776"/>
            <a:ext cx="254712" cy="189912"/>
          </a:xfrm>
          <a:prstGeom prst="triangl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xnSp macro="">
        <xdr:nvCxnSpPr>
          <xdr:cNvPr id="10" name="直線コネクタ 9">
            <a:extLst>
              <a:ext uri="{FF2B5EF4-FFF2-40B4-BE49-F238E27FC236}">
                <a16:creationId xmlns:a16="http://schemas.microsoft.com/office/drawing/2014/main" id="{759938B7-DC7B-4846-819B-09D870C45849}"/>
              </a:ext>
            </a:extLst>
          </xdr:cNvPr>
          <xdr:cNvCxnSpPr/>
        </xdr:nvCxnSpPr>
        <xdr:spPr>
          <a:xfrm>
            <a:off x="7131280" y="2226425"/>
            <a:ext cx="0" cy="25200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26</xdr:col>
      <xdr:colOff>19222</xdr:colOff>
      <xdr:row>14</xdr:row>
      <xdr:rowOff>170210</xdr:rowOff>
    </xdr:from>
    <xdr:to>
      <xdr:col>26</xdr:col>
      <xdr:colOff>205916</xdr:colOff>
      <xdr:row>15</xdr:row>
      <xdr:rowOff>140297</xdr:rowOff>
    </xdr:to>
    <xdr:grpSp>
      <xdr:nvGrpSpPr>
        <xdr:cNvPr id="15" name="グループ化 14">
          <a:extLst>
            <a:ext uri="{FF2B5EF4-FFF2-40B4-BE49-F238E27FC236}">
              <a16:creationId xmlns:a16="http://schemas.microsoft.com/office/drawing/2014/main" id="{FE5842D2-E85C-47F3-BEC3-812CC450FD87}"/>
            </a:ext>
          </a:extLst>
        </xdr:cNvPr>
        <xdr:cNvGrpSpPr/>
      </xdr:nvGrpSpPr>
      <xdr:grpSpPr>
        <a:xfrm>
          <a:off x="7944022" y="3732560"/>
          <a:ext cx="186694" cy="284412"/>
          <a:chOff x="7131280" y="2221376"/>
          <a:chExt cx="190504" cy="257049"/>
        </a:xfrm>
      </xdr:grpSpPr>
      <xdr:sp macro="" textlink="">
        <xdr:nvSpPr>
          <xdr:cNvPr id="16" name="二等辺三角形 15">
            <a:extLst>
              <a:ext uri="{FF2B5EF4-FFF2-40B4-BE49-F238E27FC236}">
                <a16:creationId xmlns:a16="http://schemas.microsoft.com/office/drawing/2014/main" id="{DC5F65BA-E21B-4067-B2CF-3C68272361F4}"/>
              </a:ext>
            </a:extLst>
          </xdr:cNvPr>
          <xdr:cNvSpPr/>
        </xdr:nvSpPr>
        <xdr:spPr>
          <a:xfrm rot="16200000">
            <a:off x="7099472" y="2253776"/>
            <a:ext cx="254712" cy="189912"/>
          </a:xfrm>
          <a:prstGeom prst="triangl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xnSp macro="">
        <xdr:nvCxnSpPr>
          <xdr:cNvPr id="17" name="直線コネクタ 16">
            <a:extLst>
              <a:ext uri="{FF2B5EF4-FFF2-40B4-BE49-F238E27FC236}">
                <a16:creationId xmlns:a16="http://schemas.microsoft.com/office/drawing/2014/main" id="{752AC5A9-76DE-44AE-B26E-52BDD933252B}"/>
              </a:ext>
            </a:extLst>
          </xdr:cNvPr>
          <xdr:cNvCxnSpPr/>
        </xdr:nvCxnSpPr>
        <xdr:spPr>
          <a:xfrm>
            <a:off x="7131280" y="2226425"/>
            <a:ext cx="0" cy="25200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251935</xdr:colOff>
      <xdr:row>27</xdr:row>
      <xdr:rowOff>201940</xdr:rowOff>
    </xdr:from>
    <xdr:to>
      <xdr:col>28</xdr:col>
      <xdr:colOff>56088</xdr:colOff>
      <xdr:row>28</xdr:row>
      <xdr:rowOff>54052</xdr:rowOff>
    </xdr:to>
    <xdr:sp macro="" textlink="">
      <xdr:nvSpPr>
        <xdr:cNvPr id="18" name="楕円 17">
          <a:extLst>
            <a:ext uri="{FF2B5EF4-FFF2-40B4-BE49-F238E27FC236}">
              <a16:creationId xmlns:a16="http://schemas.microsoft.com/office/drawing/2014/main" id="{EE3A84CC-B66B-4841-8032-012B2120D1D5}"/>
            </a:ext>
          </a:extLst>
        </xdr:cNvPr>
        <xdr:cNvSpPr>
          <a:spLocks noChangeAspect="1"/>
        </xdr:cNvSpPr>
      </xdr:nvSpPr>
      <xdr:spPr>
        <a:xfrm>
          <a:off x="9535000" y="3027531"/>
          <a:ext cx="121336" cy="11405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248125</xdr:colOff>
      <xdr:row>26</xdr:row>
      <xdr:rowOff>265281</xdr:rowOff>
    </xdr:from>
    <xdr:to>
      <xdr:col>24</xdr:col>
      <xdr:colOff>59898</xdr:colOff>
      <xdr:row>27</xdr:row>
      <xdr:rowOff>69769</xdr:rowOff>
    </xdr:to>
    <xdr:sp macro="" textlink="">
      <xdr:nvSpPr>
        <xdr:cNvPr id="19" name="楕円 18">
          <a:extLst>
            <a:ext uri="{FF2B5EF4-FFF2-40B4-BE49-F238E27FC236}">
              <a16:creationId xmlns:a16="http://schemas.microsoft.com/office/drawing/2014/main" id="{8CAA9009-05B3-4869-BEF6-DCFF40F99D75}"/>
            </a:ext>
          </a:extLst>
        </xdr:cNvPr>
        <xdr:cNvSpPr>
          <a:spLocks noChangeAspect="1"/>
        </xdr:cNvSpPr>
      </xdr:nvSpPr>
      <xdr:spPr>
        <a:xfrm>
          <a:off x="8292940" y="2777500"/>
          <a:ext cx="121336" cy="112145"/>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11602</xdr:colOff>
      <xdr:row>26</xdr:row>
      <xdr:rowOff>150988</xdr:rowOff>
    </xdr:from>
    <xdr:to>
      <xdr:col>26</xdr:col>
      <xdr:colOff>205916</xdr:colOff>
      <xdr:row>27</xdr:row>
      <xdr:rowOff>133543</xdr:rowOff>
    </xdr:to>
    <xdr:grpSp>
      <xdr:nvGrpSpPr>
        <xdr:cNvPr id="20" name="グループ化 19">
          <a:extLst>
            <a:ext uri="{FF2B5EF4-FFF2-40B4-BE49-F238E27FC236}">
              <a16:creationId xmlns:a16="http://schemas.microsoft.com/office/drawing/2014/main" id="{51967402-4F03-4C83-A03D-D7157B2AB450}"/>
            </a:ext>
          </a:extLst>
        </xdr:cNvPr>
        <xdr:cNvGrpSpPr/>
      </xdr:nvGrpSpPr>
      <xdr:grpSpPr>
        <a:xfrm>
          <a:off x="7936402" y="6418438"/>
          <a:ext cx="194314" cy="296880"/>
          <a:chOff x="7131280" y="2221376"/>
          <a:chExt cx="190504" cy="257049"/>
        </a:xfrm>
      </xdr:grpSpPr>
      <xdr:sp macro="" textlink="">
        <xdr:nvSpPr>
          <xdr:cNvPr id="21" name="二等辺三角形 20">
            <a:extLst>
              <a:ext uri="{FF2B5EF4-FFF2-40B4-BE49-F238E27FC236}">
                <a16:creationId xmlns:a16="http://schemas.microsoft.com/office/drawing/2014/main" id="{441C0F0B-CA31-4505-9F1A-3D19F24F5C6A}"/>
              </a:ext>
            </a:extLst>
          </xdr:cNvPr>
          <xdr:cNvSpPr/>
        </xdr:nvSpPr>
        <xdr:spPr>
          <a:xfrm rot="16200000">
            <a:off x="7099472" y="2253776"/>
            <a:ext cx="254712" cy="189912"/>
          </a:xfrm>
          <a:prstGeom prst="triangl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xnSp macro="">
        <xdr:nvCxnSpPr>
          <xdr:cNvPr id="22" name="直線コネクタ 21">
            <a:extLst>
              <a:ext uri="{FF2B5EF4-FFF2-40B4-BE49-F238E27FC236}">
                <a16:creationId xmlns:a16="http://schemas.microsoft.com/office/drawing/2014/main" id="{144F79EC-1FAF-44C9-B40B-6E9010CC908B}"/>
              </a:ext>
            </a:extLst>
          </xdr:cNvPr>
          <xdr:cNvCxnSpPr/>
        </xdr:nvCxnSpPr>
        <xdr:spPr>
          <a:xfrm>
            <a:off x="7131280" y="2226425"/>
            <a:ext cx="0" cy="25200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26</xdr:col>
      <xdr:colOff>15412</xdr:colOff>
      <xdr:row>32</xdr:row>
      <xdr:rowOff>174020</xdr:rowOff>
    </xdr:from>
    <xdr:to>
      <xdr:col>26</xdr:col>
      <xdr:colOff>209726</xdr:colOff>
      <xdr:row>33</xdr:row>
      <xdr:rowOff>136487</xdr:rowOff>
    </xdr:to>
    <xdr:grpSp>
      <xdr:nvGrpSpPr>
        <xdr:cNvPr id="23" name="グループ化 22">
          <a:extLst>
            <a:ext uri="{FF2B5EF4-FFF2-40B4-BE49-F238E27FC236}">
              <a16:creationId xmlns:a16="http://schemas.microsoft.com/office/drawing/2014/main" id="{C7F22A24-2012-415F-AEF1-96DCBFC02EA5}"/>
            </a:ext>
          </a:extLst>
        </xdr:cNvPr>
        <xdr:cNvGrpSpPr/>
      </xdr:nvGrpSpPr>
      <xdr:grpSpPr>
        <a:xfrm>
          <a:off x="7940212" y="8089295"/>
          <a:ext cx="194314" cy="276792"/>
          <a:chOff x="7131280" y="2221376"/>
          <a:chExt cx="190504" cy="257049"/>
        </a:xfrm>
      </xdr:grpSpPr>
      <xdr:sp macro="" textlink="">
        <xdr:nvSpPr>
          <xdr:cNvPr id="24" name="二等辺三角形 23">
            <a:extLst>
              <a:ext uri="{FF2B5EF4-FFF2-40B4-BE49-F238E27FC236}">
                <a16:creationId xmlns:a16="http://schemas.microsoft.com/office/drawing/2014/main" id="{4C421E18-A652-427F-8A2A-2044530C8B98}"/>
              </a:ext>
            </a:extLst>
          </xdr:cNvPr>
          <xdr:cNvSpPr/>
        </xdr:nvSpPr>
        <xdr:spPr>
          <a:xfrm rot="16200000">
            <a:off x="7099472" y="2253776"/>
            <a:ext cx="254712" cy="189912"/>
          </a:xfrm>
          <a:prstGeom prst="triangl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xnSp macro="">
        <xdr:nvCxnSpPr>
          <xdr:cNvPr id="25" name="直線コネクタ 24">
            <a:extLst>
              <a:ext uri="{FF2B5EF4-FFF2-40B4-BE49-F238E27FC236}">
                <a16:creationId xmlns:a16="http://schemas.microsoft.com/office/drawing/2014/main" id="{A26C7F62-D9F9-4F35-976A-6D33EFFFC9DA}"/>
              </a:ext>
            </a:extLst>
          </xdr:cNvPr>
          <xdr:cNvCxnSpPr/>
        </xdr:nvCxnSpPr>
        <xdr:spPr>
          <a:xfrm>
            <a:off x="7131280" y="2226425"/>
            <a:ext cx="0" cy="25200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53</xdr:col>
      <xdr:colOff>136684</xdr:colOff>
      <xdr:row>4</xdr:row>
      <xdr:rowOff>246212</xdr:rowOff>
    </xdr:from>
    <xdr:to>
      <xdr:col>54</xdr:col>
      <xdr:colOff>174784</xdr:colOff>
      <xdr:row>34</xdr:row>
      <xdr:rowOff>152743</xdr:rowOff>
    </xdr:to>
    <xdr:sp macro="" textlink="">
      <xdr:nvSpPr>
        <xdr:cNvPr id="26" name="右中かっこ 25">
          <a:extLst>
            <a:ext uri="{FF2B5EF4-FFF2-40B4-BE49-F238E27FC236}">
              <a16:creationId xmlns:a16="http://schemas.microsoft.com/office/drawing/2014/main" id="{E6700B99-5A8D-4AAF-8B8D-5F835BD73FA1}"/>
            </a:ext>
          </a:extLst>
        </xdr:cNvPr>
        <xdr:cNvSpPr/>
      </xdr:nvSpPr>
      <xdr:spPr>
        <a:xfrm>
          <a:off x="17472184" y="1246337"/>
          <a:ext cx="347663" cy="784800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132874</xdr:colOff>
      <xdr:row>40</xdr:row>
      <xdr:rowOff>75246</xdr:rowOff>
    </xdr:from>
    <xdr:to>
      <xdr:col>54</xdr:col>
      <xdr:colOff>170974</xdr:colOff>
      <xdr:row>46</xdr:row>
      <xdr:rowOff>27808</xdr:rowOff>
    </xdr:to>
    <xdr:sp macro="" textlink="">
      <xdr:nvSpPr>
        <xdr:cNvPr id="37" name="右中かっこ 36">
          <a:extLst>
            <a:ext uri="{FF2B5EF4-FFF2-40B4-BE49-F238E27FC236}">
              <a16:creationId xmlns:a16="http://schemas.microsoft.com/office/drawing/2014/main" id="{97A919F6-0246-4159-AE58-E1568049C73A}"/>
            </a:ext>
          </a:extLst>
        </xdr:cNvPr>
        <xdr:cNvSpPr/>
      </xdr:nvSpPr>
      <xdr:spPr>
        <a:xfrm>
          <a:off x="17468374" y="10266996"/>
          <a:ext cx="347663" cy="154800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67150</xdr:colOff>
      <xdr:row>7</xdr:row>
      <xdr:rowOff>244316</xdr:rowOff>
    </xdr:from>
    <xdr:to>
      <xdr:col>28</xdr:col>
      <xdr:colOff>258127</xdr:colOff>
      <xdr:row>16</xdr:row>
      <xdr:rowOff>132874</xdr:rowOff>
    </xdr:to>
    <xdr:sp macro="" textlink="">
      <xdr:nvSpPr>
        <xdr:cNvPr id="2" name="正方形/長方形 1">
          <a:extLst>
            <a:ext uri="{FF2B5EF4-FFF2-40B4-BE49-F238E27FC236}">
              <a16:creationId xmlns:a16="http://schemas.microsoft.com/office/drawing/2014/main" id="{B6978FF8-02F6-4972-9DE5-0997A40683BF}"/>
            </a:ext>
          </a:extLst>
        </xdr:cNvPr>
        <xdr:cNvSpPr/>
      </xdr:nvSpPr>
      <xdr:spPr>
        <a:xfrm>
          <a:off x="7187088" y="2030254"/>
          <a:ext cx="1738789" cy="2341245"/>
        </a:xfrm>
        <a:prstGeom prst="rect">
          <a:avLst/>
        </a:prstGeom>
        <a:solidFill>
          <a:schemeClr val="tx1">
            <a:alpha val="1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299084</xdr:colOff>
      <xdr:row>5</xdr:row>
      <xdr:rowOff>194787</xdr:rowOff>
    </xdr:from>
    <xdr:to>
      <xdr:col>29</xdr:col>
      <xdr:colOff>305751</xdr:colOff>
      <xdr:row>8</xdr:row>
      <xdr:rowOff>150972</xdr:rowOff>
    </xdr:to>
    <xdr:sp macro="" textlink="">
      <xdr:nvSpPr>
        <xdr:cNvPr id="4" name="テキスト ボックス 3">
          <a:extLst>
            <a:ext uri="{FF2B5EF4-FFF2-40B4-BE49-F238E27FC236}">
              <a16:creationId xmlns:a16="http://schemas.microsoft.com/office/drawing/2014/main" id="{703B39EC-033A-4F49-8743-713A15B821C1}"/>
            </a:ext>
          </a:extLst>
        </xdr:cNvPr>
        <xdr:cNvSpPr txBox="1"/>
      </xdr:nvSpPr>
      <xdr:spPr>
        <a:xfrm>
          <a:off x="7109459" y="1456850"/>
          <a:ext cx="2173605" cy="730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Ｐゴシック" panose="020B0600070205080204" pitchFamily="50" charset="-128"/>
              <a:ea typeface="ＭＳ Ｐゴシック" panose="020B0600070205080204" pitchFamily="50" charset="-128"/>
            </a:rPr>
            <a:t>接続箱</a:t>
          </a:r>
          <a:endParaRPr kumimoji="1" lang="en-US" altLang="ja-JP" sz="1400" b="1">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並列数が</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の場合は不要</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55720</xdr:colOff>
      <xdr:row>25</xdr:row>
      <xdr:rowOff>228599</xdr:rowOff>
    </xdr:from>
    <xdr:to>
      <xdr:col>28</xdr:col>
      <xdr:colOff>246697</xdr:colOff>
      <xdr:row>34</xdr:row>
      <xdr:rowOff>136683</xdr:rowOff>
    </xdr:to>
    <xdr:sp macro="" textlink="">
      <xdr:nvSpPr>
        <xdr:cNvPr id="27" name="正方形/長方形 26">
          <a:extLst>
            <a:ext uri="{FF2B5EF4-FFF2-40B4-BE49-F238E27FC236}">
              <a16:creationId xmlns:a16="http://schemas.microsoft.com/office/drawing/2014/main" id="{2ECE63B0-B04A-48E9-AA9A-0F09AC6736BE}"/>
            </a:ext>
          </a:extLst>
        </xdr:cNvPr>
        <xdr:cNvSpPr/>
      </xdr:nvSpPr>
      <xdr:spPr>
        <a:xfrm>
          <a:off x="7175658" y="6741318"/>
          <a:ext cx="1738789" cy="2348865"/>
        </a:xfrm>
        <a:prstGeom prst="rect">
          <a:avLst/>
        </a:prstGeom>
        <a:solidFill>
          <a:schemeClr val="tx1">
            <a:alpha val="1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289559</xdr:colOff>
      <xdr:row>23</xdr:row>
      <xdr:rowOff>157163</xdr:rowOff>
    </xdr:from>
    <xdr:to>
      <xdr:col>29</xdr:col>
      <xdr:colOff>305751</xdr:colOff>
      <xdr:row>26</xdr:row>
      <xdr:rowOff>135255</xdr:rowOff>
    </xdr:to>
    <xdr:sp macro="" textlink="">
      <xdr:nvSpPr>
        <xdr:cNvPr id="28" name="テキスト ボックス 27">
          <a:extLst>
            <a:ext uri="{FF2B5EF4-FFF2-40B4-BE49-F238E27FC236}">
              <a16:creationId xmlns:a16="http://schemas.microsoft.com/office/drawing/2014/main" id="{E86A2BCE-D5C3-4B43-AF65-DE4937043F6E}"/>
            </a:ext>
          </a:extLst>
        </xdr:cNvPr>
        <xdr:cNvSpPr txBox="1"/>
      </xdr:nvSpPr>
      <xdr:spPr>
        <a:xfrm>
          <a:off x="7099934" y="6169819"/>
          <a:ext cx="2183130" cy="728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Ｐゴシック" panose="020B0600070205080204" pitchFamily="50" charset="-128"/>
              <a:ea typeface="ＭＳ Ｐゴシック" panose="020B0600070205080204" pitchFamily="50" charset="-128"/>
            </a:rPr>
            <a:t>接続箱</a:t>
          </a:r>
          <a:endParaRPr kumimoji="1" lang="en-US" altLang="ja-JP" sz="1400" b="1">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並列数が</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の場合は不要</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232682</xdr:colOff>
      <xdr:row>5</xdr:row>
      <xdr:rowOff>14705</xdr:rowOff>
    </xdr:from>
    <xdr:to>
      <xdr:col>34</xdr:col>
      <xdr:colOff>0</xdr:colOff>
      <xdr:row>6</xdr:row>
      <xdr:rowOff>194624</xdr:rowOff>
    </xdr:to>
    <xdr:sp macro="" textlink="">
      <xdr:nvSpPr>
        <xdr:cNvPr id="2" name="右中かっこ 1">
          <a:extLst>
            <a:ext uri="{FF2B5EF4-FFF2-40B4-BE49-F238E27FC236}">
              <a16:creationId xmlns:a16="http://schemas.microsoft.com/office/drawing/2014/main" id="{0083B1DC-7719-DF41-85E4-7D105FDAA428}"/>
            </a:ext>
          </a:extLst>
        </xdr:cNvPr>
        <xdr:cNvSpPr/>
      </xdr:nvSpPr>
      <xdr:spPr>
        <a:xfrm rot="16200000">
          <a:off x="6699655" y="-2342086"/>
          <a:ext cx="410828" cy="8172409"/>
        </a:xfrm>
        <a:prstGeom prst="rightBrace">
          <a:avLst>
            <a:gd name="adj1" fmla="val 40729"/>
            <a:gd name="adj2" fmla="val 470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232682</xdr:colOff>
      <xdr:row>5</xdr:row>
      <xdr:rowOff>14705</xdr:rowOff>
    </xdr:from>
    <xdr:to>
      <xdr:col>34</xdr:col>
      <xdr:colOff>0</xdr:colOff>
      <xdr:row>6</xdr:row>
      <xdr:rowOff>194624</xdr:rowOff>
    </xdr:to>
    <xdr:sp macro="" textlink="">
      <xdr:nvSpPr>
        <xdr:cNvPr id="2" name="右中かっこ 1">
          <a:extLst>
            <a:ext uri="{FF2B5EF4-FFF2-40B4-BE49-F238E27FC236}">
              <a16:creationId xmlns:a16="http://schemas.microsoft.com/office/drawing/2014/main" id="{41928F57-F8EB-4CAA-8D9A-0CAE1FE74F88}"/>
            </a:ext>
          </a:extLst>
        </xdr:cNvPr>
        <xdr:cNvSpPr/>
      </xdr:nvSpPr>
      <xdr:spPr>
        <a:xfrm rot="16200000">
          <a:off x="6314787" y="-2032610"/>
          <a:ext cx="406614" cy="7690213"/>
        </a:xfrm>
        <a:prstGeom prst="rightBrace">
          <a:avLst>
            <a:gd name="adj1" fmla="val 40729"/>
            <a:gd name="adj2" fmla="val 470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232682</xdr:colOff>
      <xdr:row>5</xdr:row>
      <xdr:rowOff>14705</xdr:rowOff>
    </xdr:from>
    <xdr:to>
      <xdr:col>34</xdr:col>
      <xdr:colOff>0</xdr:colOff>
      <xdr:row>6</xdr:row>
      <xdr:rowOff>194624</xdr:rowOff>
    </xdr:to>
    <xdr:sp macro="" textlink="">
      <xdr:nvSpPr>
        <xdr:cNvPr id="2" name="右中かっこ 1">
          <a:extLst>
            <a:ext uri="{FF2B5EF4-FFF2-40B4-BE49-F238E27FC236}">
              <a16:creationId xmlns:a16="http://schemas.microsoft.com/office/drawing/2014/main" id="{6CF3C51C-BC6C-49CB-B50C-722994BC12B2}"/>
            </a:ext>
          </a:extLst>
        </xdr:cNvPr>
        <xdr:cNvSpPr/>
      </xdr:nvSpPr>
      <xdr:spPr>
        <a:xfrm rot="16200000">
          <a:off x="6314787" y="-2032610"/>
          <a:ext cx="406614" cy="7690213"/>
        </a:xfrm>
        <a:prstGeom prst="rightBrace">
          <a:avLst>
            <a:gd name="adj1" fmla="val 40729"/>
            <a:gd name="adj2" fmla="val 470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232682</xdr:colOff>
      <xdr:row>5</xdr:row>
      <xdr:rowOff>14705</xdr:rowOff>
    </xdr:from>
    <xdr:to>
      <xdr:col>34</xdr:col>
      <xdr:colOff>0</xdr:colOff>
      <xdr:row>6</xdr:row>
      <xdr:rowOff>194624</xdr:rowOff>
    </xdr:to>
    <xdr:sp macro="" textlink="">
      <xdr:nvSpPr>
        <xdr:cNvPr id="2" name="右中かっこ 1">
          <a:extLst>
            <a:ext uri="{FF2B5EF4-FFF2-40B4-BE49-F238E27FC236}">
              <a16:creationId xmlns:a16="http://schemas.microsoft.com/office/drawing/2014/main" id="{6BF43F10-32DB-4970-AA76-E9256DBA0056}"/>
            </a:ext>
          </a:extLst>
        </xdr:cNvPr>
        <xdr:cNvSpPr/>
      </xdr:nvSpPr>
      <xdr:spPr>
        <a:xfrm rot="16200000">
          <a:off x="6314787" y="-2032610"/>
          <a:ext cx="406614" cy="7690213"/>
        </a:xfrm>
        <a:prstGeom prst="rightBrace">
          <a:avLst>
            <a:gd name="adj1" fmla="val 40729"/>
            <a:gd name="adj2" fmla="val 470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ichicon-gijutsu-toiawase@nichicon.com"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Z74"/>
  <sheetViews>
    <sheetView showGridLines="0" tabSelected="1" zoomScale="80" zoomScaleNormal="80" workbookViewId="0">
      <selection activeCell="BK10" sqref="BK10"/>
    </sheetView>
  </sheetViews>
  <sheetFormatPr defaultColWidth="11" defaultRowHeight="16.2"/>
  <cols>
    <col min="1" max="108" width="3.6328125" style="80" customWidth="1"/>
    <col min="109" max="16384" width="11" style="80"/>
  </cols>
  <sheetData>
    <row r="2" spans="1:78" ht="19.8" customHeight="1">
      <c r="J2" s="81"/>
      <c r="K2" s="81"/>
      <c r="L2" s="81"/>
      <c r="M2" s="81"/>
      <c r="N2" s="81"/>
      <c r="O2" s="81"/>
      <c r="P2" s="81"/>
      <c r="Q2" s="81"/>
      <c r="R2" s="81"/>
      <c r="S2" s="81"/>
      <c r="T2" s="81"/>
      <c r="U2" s="162" t="s">
        <v>279</v>
      </c>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row>
    <row r="3" spans="1:78" ht="19.8" customHeight="1" thickBot="1">
      <c r="J3" s="81"/>
      <c r="K3" s="81"/>
      <c r="L3" s="81"/>
      <c r="M3" s="81"/>
      <c r="N3" s="81"/>
      <c r="O3" s="81"/>
      <c r="P3" s="81"/>
      <c r="Q3" s="81"/>
      <c r="R3" s="81"/>
      <c r="S3" s="81"/>
      <c r="T3" s="81"/>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row>
    <row r="4" spans="1:78" ht="24.6">
      <c r="A4" s="82"/>
      <c r="B4" s="76" t="s">
        <v>268</v>
      </c>
      <c r="C4" s="76"/>
      <c r="D4" s="76"/>
      <c r="E4" s="76"/>
      <c r="F4" s="76"/>
      <c r="G4" s="76"/>
      <c r="H4" s="76"/>
      <c r="I4" s="76"/>
      <c r="J4" s="76"/>
      <c r="K4" s="76"/>
      <c r="L4" s="76"/>
      <c r="M4" s="76"/>
      <c r="N4" s="76"/>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16.8" thickBot="1">
      <c r="AF5" s="142" t="s">
        <v>211</v>
      </c>
      <c r="AG5" s="142"/>
      <c r="AH5" s="142"/>
      <c r="AK5" s="142" t="s">
        <v>211</v>
      </c>
      <c r="AL5" s="142"/>
      <c r="AM5" s="142"/>
      <c r="AS5" s="142" t="s">
        <v>211</v>
      </c>
      <c r="AT5" s="142"/>
      <c r="AU5" s="142"/>
      <c r="AX5" s="142" t="s">
        <v>211</v>
      </c>
      <c r="AY5" s="142"/>
      <c r="AZ5" s="142"/>
    </row>
    <row r="6" spans="1:78" ht="19.2" thickTop="1">
      <c r="B6" s="128" t="s">
        <v>213</v>
      </c>
      <c r="C6" s="129"/>
      <c r="D6" s="129"/>
      <c r="E6" s="129"/>
      <c r="F6" s="129"/>
      <c r="G6" s="129"/>
      <c r="H6" s="129"/>
      <c r="I6" s="129"/>
      <c r="J6" s="129"/>
      <c r="K6" s="129"/>
      <c r="L6" s="129"/>
      <c r="M6" s="129"/>
      <c r="N6" s="130"/>
      <c r="V6" s="83"/>
      <c r="W6" s="83"/>
      <c r="X6" s="83"/>
      <c r="Y6" s="83"/>
      <c r="Z6" s="83"/>
      <c r="AA6" s="83"/>
      <c r="AB6" s="84"/>
      <c r="AC6" s="84"/>
      <c r="AD6" s="84"/>
      <c r="AE6" s="84"/>
      <c r="AF6" s="143"/>
      <c r="AG6" s="144"/>
      <c r="AH6" s="145"/>
      <c r="AI6" s="84"/>
      <c r="AJ6" s="84"/>
      <c r="AK6" s="143"/>
      <c r="AL6" s="144"/>
      <c r="AM6" s="145"/>
      <c r="AN6" s="84"/>
      <c r="AO6" s="84"/>
      <c r="AP6" s="84"/>
      <c r="AQ6" s="84"/>
      <c r="AR6" s="84"/>
      <c r="AS6" s="143"/>
      <c r="AT6" s="144"/>
      <c r="AU6" s="145"/>
      <c r="AV6" s="84"/>
      <c r="AW6" s="84"/>
      <c r="AX6" s="143"/>
      <c r="AY6" s="144"/>
      <c r="AZ6" s="145"/>
    </row>
    <row r="7" spans="1:78" ht="19.2" thickBot="1">
      <c r="B7" s="131" t="s">
        <v>189</v>
      </c>
      <c r="C7" s="132"/>
      <c r="D7" s="132"/>
      <c r="E7" s="132"/>
      <c r="F7" s="132"/>
      <c r="G7" s="132"/>
      <c r="H7" s="132"/>
      <c r="I7" s="132"/>
      <c r="J7" s="132"/>
      <c r="K7" s="132"/>
      <c r="L7" s="132"/>
      <c r="M7" s="132"/>
      <c r="N7" s="133"/>
      <c r="V7" s="83"/>
      <c r="W7" s="83"/>
      <c r="X7" s="83"/>
      <c r="Y7" s="83"/>
      <c r="Z7" s="83"/>
      <c r="AA7" s="83"/>
      <c r="AB7" s="84"/>
      <c r="AC7" s="84"/>
      <c r="AD7" s="84"/>
      <c r="AE7" s="84"/>
      <c r="AF7" s="146"/>
      <c r="AG7" s="147"/>
      <c r="AH7" s="148"/>
      <c r="AI7" s="153" t="s">
        <v>169</v>
      </c>
      <c r="AJ7" s="154"/>
      <c r="AK7" s="146"/>
      <c r="AL7" s="147"/>
      <c r="AM7" s="148"/>
      <c r="AN7" s="84"/>
      <c r="AO7" s="152" t="s">
        <v>169</v>
      </c>
      <c r="AP7" s="152"/>
      <c r="AQ7" s="152"/>
      <c r="AR7" s="84"/>
      <c r="AS7" s="146"/>
      <c r="AT7" s="147"/>
      <c r="AU7" s="148"/>
      <c r="AV7" s="153" t="s">
        <v>169</v>
      </c>
      <c r="AW7" s="154"/>
      <c r="AX7" s="146"/>
      <c r="AY7" s="147"/>
      <c r="AZ7" s="148"/>
    </row>
    <row r="8" spans="1:78" ht="18.600000000000001">
      <c r="B8" s="131" t="s">
        <v>188</v>
      </c>
      <c r="C8" s="132"/>
      <c r="D8" s="132"/>
      <c r="E8" s="132"/>
      <c r="F8" s="132"/>
      <c r="G8" s="132"/>
      <c r="H8" s="132"/>
      <c r="I8" s="132"/>
      <c r="J8" s="132"/>
      <c r="K8" s="132"/>
      <c r="L8" s="132"/>
      <c r="M8" s="132"/>
      <c r="N8" s="133"/>
      <c r="Q8" s="85"/>
      <c r="R8" s="85"/>
      <c r="S8" s="85"/>
      <c r="T8" s="85"/>
      <c r="U8" s="86"/>
      <c r="V8" s="83"/>
      <c r="W8" s="83"/>
      <c r="X8" s="83"/>
      <c r="Y8" s="83"/>
      <c r="Z8" s="83"/>
      <c r="AA8" s="83"/>
      <c r="AB8" s="84"/>
      <c r="AC8" s="84"/>
      <c r="AD8" s="84"/>
      <c r="AE8" s="84"/>
      <c r="AF8" s="149"/>
      <c r="AG8" s="150"/>
      <c r="AH8" s="151"/>
      <c r="AI8" s="84"/>
      <c r="AJ8" s="84"/>
      <c r="AK8" s="149"/>
      <c r="AL8" s="150"/>
      <c r="AM8" s="151"/>
      <c r="AN8" s="84"/>
      <c r="AO8" s="84"/>
      <c r="AP8" s="84"/>
      <c r="AQ8" s="84"/>
      <c r="AR8" s="84"/>
      <c r="AS8" s="149"/>
      <c r="AT8" s="150"/>
      <c r="AU8" s="151"/>
      <c r="AV8" s="84"/>
      <c r="AW8" s="84"/>
      <c r="AX8" s="149"/>
      <c r="AY8" s="150"/>
      <c r="AZ8" s="151"/>
    </row>
    <row r="9" spans="1:78" ht="24.6">
      <c r="B9" s="131" t="s">
        <v>191</v>
      </c>
      <c r="C9" s="132"/>
      <c r="D9" s="132"/>
      <c r="E9" s="132"/>
      <c r="F9" s="132"/>
      <c r="G9" s="132"/>
      <c r="H9" s="132"/>
      <c r="I9" s="132"/>
      <c r="J9" s="132"/>
      <c r="K9" s="132"/>
      <c r="L9" s="132"/>
      <c r="M9" s="132"/>
      <c r="N9" s="133"/>
      <c r="U9" s="87" t="s">
        <v>209</v>
      </c>
      <c r="V9" s="88"/>
      <c r="W9" s="83"/>
      <c r="X9" s="83"/>
      <c r="Y9" s="83"/>
      <c r="Z9" s="83"/>
      <c r="AA9" s="83"/>
      <c r="AB9" s="88"/>
      <c r="AC9" s="88"/>
      <c r="AD9" s="89"/>
      <c r="AE9" s="89"/>
      <c r="AF9" s="90" t="s">
        <v>171</v>
      </c>
      <c r="AG9" s="91"/>
      <c r="AH9" s="92" t="s">
        <v>172</v>
      </c>
      <c r="AI9" s="89"/>
      <c r="AJ9" s="89"/>
      <c r="AK9" s="90" t="s">
        <v>171</v>
      </c>
      <c r="AL9" s="91"/>
      <c r="AM9" s="92" t="s">
        <v>172</v>
      </c>
      <c r="AN9" s="89"/>
      <c r="AO9" s="84"/>
      <c r="AP9" s="84"/>
      <c r="AQ9" s="84"/>
      <c r="AR9" s="89"/>
      <c r="AS9" s="90" t="s">
        <v>171</v>
      </c>
      <c r="AT9" s="91"/>
      <c r="AU9" s="92" t="s">
        <v>172</v>
      </c>
      <c r="AV9" s="89"/>
      <c r="AW9" s="89"/>
      <c r="AX9" s="90" t="s">
        <v>171</v>
      </c>
      <c r="AY9" s="91"/>
      <c r="AZ9" s="93" t="s">
        <v>172</v>
      </c>
    </row>
    <row r="10" spans="1:78" ht="20.399999999999999" customHeight="1" thickBot="1">
      <c r="B10" s="139"/>
      <c r="C10" s="140"/>
      <c r="D10" s="140"/>
      <c r="E10" s="140"/>
      <c r="F10" s="140"/>
      <c r="G10" s="140"/>
      <c r="H10" s="140"/>
      <c r="I10" s="140"/>
      <c r="J10" s="140"/>
      <c r="K10" s="140"/>
      <c r="L10" s="140"/>
      <c r="M10" s="140"/>
      <c r="N10" s="141"/>
      <c r="S10" s="134" t="s">
        <v>205</v>
      </c>
      <c r="T10" s="134"/>
      <c r="U10" s="135"/>
      <c r="V10" s="94"/>
      <c r="W10" s="94"/>
      <c r="X10" s="95"/>
      <c r="Y10" s="96"/>
      <c r="Z10" s="95"/>
      <c r="AA10" s="95"/>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7"/>
      <c r="AZ10" s="84"/>
      <c r="BE10" s="98"/>
      <c r="BF10" s="98"/>
      <c r="BG10" s="98"/>
      <c r="BH10" s="98"/>
      <c r="BI10" s="98"/>
      <c r="BJ10" s="98"/>
      <c r="BK10" s="98"/>
      <c r="BL10" s="98"/>
      <c r="BM10" s="98"/>
      <c r="BN10" s="98"/>
      <c r="BO10" s="98"/>
      <c r="BP10" s="98"/>
      <c r="BQ10" s="98"/>
      <c r="BR10" s="98"/>
      <c r="BS10" s="98"/>
      <c r="BT10" s="98"/>
      <c r="BU10" s="98"/>
    </row>
    <row r="11" spans="1:78" ht="25.2" thickTop="1">
      <c r="U11" s="87" t="s">
        <v>210</v>
      </c>
      <c r="V11" s="99"/>
      <c r="X11" s="100"/>
      <c r="Y11" s="101"/>
      <c r="Z11" s="100"/>
      <c r="AA11" s="100"/>
      <c r="AB11" s="102"/>
      <c r="AC11" s="101"/>
      <c r="AF11" s="142" t="s">
        <v>211</v>
      </c>
      <c r="AG11" s="142"/>
      <c r="AH11" s="142"/>
      <c r="AK11" s="142" t="s">
        <v>211</v>
      </c>
      <c r="AL11" s="142"/>
      <c r="AM11" s="142"/>
      <c r="AS11" s="142" t="s">
        <v>211</v>
      </c>
      <c r="AT11" s="142"/>
      <c r="AU11" s="142"/>
      <c r="AX11" s="142" t="s">
        <v>211</v>
      </c>
      <c r="AY11" s="142"/>
      <c r="AZ11" s="142"/>
      <c r="BE11" s="98"/>
      <c r="BF11" s="98"/>
      <c r="BG11" s="98"/>
      <c r="BH11" s="98"/>
      <c r="BI11" s="98"/>
      <c r="BJ11" s="98"/>
      <c r="BK11" s="98"/>
      <c r="BL11" s="98"/>
      <c r="BM11" s="98"/>
      <c r="BN11" s="98"/>
      <c r="BO11" s="98"/>
      <c r="BP11" s="98"/>
      <c r="BQ11" s="98"/>
      <c r="BR11" s="98"/>
      <c r="BS11" s="98"/>
      <c r="BT11" s="98"/>
      <c r="BU11" s="98"/>
    </row>
    <row r="12" spans="1:78" ht="18.600000000000001">
      <c r="U12" s="103"/>
      <c r="Y12" s="104"/>
      <c r="AB12" s="105"/>
      <c r="AC12" s="106"/>
      <c r="AD12" s="84"/>
      <c r="AE12" s="84"/>
      <c r="AF12" s="143"/>
      <c r="AG12" s="144"/>
      <c r="AH12" s="145"/>
      <c r="AI12" s="84"/>
      <c r="AJ12" s="84"/>
      <c r="AK12" s="143"/>
      <c r="AL12" s="144"/>
      <c r="AM12" s="145"/>
      <c r="AN12" s="84"/>
      <c r="AO12" s="84"/>
      <c r="AP12" s="84"/>
      <c r="AQ12" s="84"/>
      <c r="AR12" s="84"/>
      <c r="AS12" s="143"/>
      <c r="AT12" s="144"/>
      <c r="AU12" s="145"/>
      <c r="AV12" s="84"/>
      <c r="AW12" s="84"/>
      <c r="AX12" s="143"/>
      <c r="AY12" s="144"/>
      <c r="AZ12" s="145"/>
      <c r="BE12" s="98"/>
      <c r="BF12" s="98"/>
      <c r="BG12" s="98"/>
      <c r="BH12" s="98"/>
      <c r="BI12" s="98"/>
      <c r="BJ12" s="98"/>
      <c r="BK12" s="98"/>
      <c r="BL12" s="98"/>
      <c r="BM12" s="98"/>
      <c r="BN12" s="98"/>
      <c r="BO12" s="98"/>
      <c r="BP12" s="98"/>
      <c r="BQ12" s="98"/>
      <c r="BR12" s="98"/>
      <c r="BS12" s="98"/>
      <c r="BT12" s="98"/>
      <c r="BU12" s="98"/>
    </row>
    <row r="13" spans="1:78">
      <c r="U13" s="103"/>
      <c r="Y13" s="104"/>
      <c r="AB13" s="105"/>
      <c r="AC13" s="106"/>
      <c r="AD13" s="84"/>
      <c r="AE13" s="84"/>
      <c r="AF13" s="146"/>
      <c r="AG13" s="147"/>
      <c r="AH13" s="148"/>
      <c r="AI13" s="153" t="s">
        <v>169</v>
      </c>
      <c r="AJ13" s="154"/>
      <c r="AK13" s="146"/>
      <c r="AL13" s="147"/>
      <c r="AM13" s="148"/>
      <c r="AN13" s="84"/>
      <c r="AO13" s="152" t="s">
        <v>169</v>
      </c>
      <c r="AP13" s="152"/>
      <c r="AQ13" s="152"/>
      <c r="AR13" s="84"/>
      <c r="AS13" s="146"/>
      <c r="AT13" s="147"/>
      <c r="AU13" s="148"/>
      <c r="AV13" s="153" t="s">
        <v>169</v>
      </c>
      <c r="AW13" s="154"/>
      <c r="AX13" s="146"/>
      <c r="AY13" s="147"/>
      <c r="AZ13" s="148"/>
    </row>
    <row r="14" spans="1:78" ht="20.399999999999999" customHeight="1">
      <c r="B14" s="156" t="s">
        <v>259</v>
      </c>
      <c r="C14" s="156"/>
      <c r="D14" s="156"/>
      <c r="E14" s="156"/>
      <c r="F14" s="156"/>
      <c r="G14" s="156"/>
      <c r="H14" s="156"/>
      <c r="I14" s="156"/>
      <c r="J14" s="156"/>
      <c r="K14" s="156"/>
      <c r="L14" s="156"/>
      <c r="M14" s="156"/>
      <c r="N14" s="156"/>
      <c r="U14" s="103"/>
      <c r="X14" s="107"/>
      <c r="Y14" s="108"/>
      <c r="Z14" s="107"/>
      <c r="AA14" s="107"/>
      <c r="AB14" s="105"/>
      <c r="AC14" s="106"/>
      <c r="AD14" s="84"/>
      <c r="AE14" s="84"/>
      <c r="AF14" s="149"/>
      <c r="AG14" s="150"/>
      <c r="AH14" s="151"/>
      <c r="AI14" s="84"/>
      <c r="AJ14" s="84"/>
      <c r="AK14" s="149"/>
      <c r="AL14" s="150"/>
      <c r="AM14" s="151"/>
      <c r="AN14" s="84"/>
      <c r="AO14" s="84"/>
      <c r="AP14" s="84"/>
      <c r="AQ14" s="84"/>
      <c r="AR14" s="84"/>
      <c r="AS14" s="149"/>
      <c r="AT14" s="150"/>
      <c r="AU14" s="151"/>
      <c r="AV14" s="84"/>
      <c r="AW14" s="84"/>
      <c r="AX14" s="149"/>
      <c r="AY14" s="150"/>
      <c r="AZ14" s="151"/>
    </row>
    <row r="15" spans="1:78" ht="24.6" customHeight="1">
      <c r="B15" s="156"/>
      <c r="C15" s="156"/>
      <c r="D15" s="156"/>
      <c r="E15" s="156"/>
      <c r="F15" s="156"/>
      <c r="G15" s="156"/>
      <c r="H15" s="156"/>
      <c r="I15" s="156"/>
      <c r="J15" s="156"/>
      <c r="K15" s="156"/>
      <c r="L15" s="156"/>
      <c r="M15" s="156"/>
      <c r="N15" s="156"/>
      <c r="U15" s="87" t="s">
        <v>209</v>
      </c>
      <c r="X15" s="107"/>
      <c r="Y15" s="109"/>
      <c r="Z15" s="110"/>
      <c r="AA15" s="110"/>
      <c r="AB15" s="90"/>
      <c r="AC15" s="92"/>
      <c r="AD15" s="89"/>
      <c r="AE15" s="89"/>
      <c r="AF15" s="90" t="s">
        <v>171</v>
      </c>
      <c r="AG15" s="91"/>
      <c r="AH15" s="92" t="s">
        <v>172</v>
      </c>
      <c r="AI15" s="89"/>
      <c r="AJ15" s="89"/>
      <c r="AK15" s="90" t="s">
        <v>171</v>
      </c>
      <c r="AL15" s="91"/>
      <c r="AM15" s="92" t="s">
        <v>172</v>
      </c>
      <c r="AN15" s="89"/>
      <c r="AO15" s="84"/>
      <c r="AP15" s="84"/>
      <c r="AQ15" s="84"/>
      <c r="AR15" s="89"/>
      <c r="AS15" s="90" t="s">
        <v>171</v>
      </c>
      <c r="AT15" s="91"/>
      <c r="AU15" s="92" t="s">
        <v>172</v>
      </c>
      <c r="AV15" s="89"/>
      <c r="AW15" s="89"/>
      <c r="AX15" s="90" t="s">
        <v>171</v>
      </c>
      <c r="AY15" s="91"/>
      <c r="AZ15" s="93" t="s">
        <v>172</v>
      </c>
    </row>
    <row r="16" spans="1:78">
      <c r="S16" s="134" t="s">
        <v>207</v>
      </c>
      <c r="T16" s="134"/>
      <c r="U16" s="135"/>
      <c r="AB16" s="105"/>
      <c r="AC16" s="111"/>
      <c r="AD16" s="89"/>
      <c r="AE16" s="89"/>
      <c r="AF16" s="89"/>
      <c r="AG16" s="89"/>
      <c r="AH16" s="89"/>
      <c r="AI16" s="89"/>
      <c r="AJ16" s="89"/>
      <c r="AK16" s="89"/>
      <c r="AL16" s="89"/>
      <c r="AM16" s="89"/>
      <c r="AN16" s="89"/>
      <c r="AO16" s="89"/>
      <c r="AP16" s="89"/>
      <c r="AQ16" s="89"/>
      <c r="AR16" s="89"/>
      <c r="AS16" s="89"/>
      <c r="AT16" s="89"/>
      <c r="AU16" s="89"/>
      <c r="AV16" s="89"/>
      <c r="AW16" s="89"/>
      <c r="AX16" s="89"/>
      <c r="AY16" s="97"/>
      <c r="AZ16" s="84"/>
    </row>
    <row r="17" spans="2:78" ht="16.8" thickBot="1">
      <c r="U17" s="87" t="s">
        <v>210</v>
      </c>
    </row>
    <row r="18" spans="2:78">
      <c r="O18" s="137" t="s">
        <v>262</v>
      </c>
      <c r="P18" s="137"/>
      <c r="Q18" s="137"/>
      <c r="R18" s="137"/>
      <c r="S18" s="137"/>
      <c r="T18" s="137"/>
      <c r="U18" s="103"/>
      <c r="AB18" s="155" t="s">
        <v>204</v>
      </c>
      <c r="AN18" s="155" t="s">
        <v>204</v>
      </c>
      <c r="AY18" s="155" t="s">
        <v>204</v>
      </c>
      <c r="BE18" s="157" t="s">
        <v>218</v>
      </c>
      <c r="BF18" s="158"/>
      <c r="BG18" s="158"/>
      <c r="BH18" s="158"/>
      <c r="BI18" s="158"/>
      <c r="BJ18" s="158"/>
      <c r="BK18" s="158"/>
      <c r="BL18" s="158"/>
      <c r="BM18" s="158"/>
      <c r="BN18" s="158"/>
      <c r="BO18" s="158"/>
      <c r="BP18" s="158"/>
      <c r="BQ18" s="158"/>
      <c r="BR18" s="159"/>
      <c r="BS18" s="160" t="s">
        <v>219</v>
      </c>
      <c r="BT18" s="158"/>
      <c r="BU18" s="158"/>
      <c r="BV18" s="158"/>
      <c r="BW18" s="158"/>
      <c r="BX18" s="158"/>
      <c r="BY18" s="158"/>
      <c r="BZ18" s="161"/>
    </row>
    <row r="19" spans="2:78">
      <c r="O19" s="137"/>
      <c r="P19" s="137"/>
      <c r="Q19" s="137"/>
      <c r="R19" s="137"/>
      <c r="S19" s="137"/>
      <c r="T19" s="137"/>
      <c r="U19" s="103"/>
      <c r="AB19" s="155"/>
      <c r="AN19" s="155"/>
      <c r="AY19" s="155"/>
      <c r="BE19" s="169" t="s">
        <v>224</v>
      </c>
      <c r="BF19" s="163"/>
      <c r="BG19" s="163"/>
      <c r="BH19" s="163"/>
      <c r="BI19" s="163"/>
      <c r="BJ19" s="163"/>
      <c r="BK19" s="163"/>
      <c r="BL19" s="163"/>
      <c r="BM19" s="163"/>
      <c r="BN19" s="163"/>
      <c r="BO19" s="163"/>
      <c r="BP19" s="163"/>
      <c r="BQ19" s="163"/>
      <c r="BR19" s="163"/>
      <c r="BS19" s="163" t="s">
        <v>220</v>
      </c>
      <c r="BT19" s="163"/>
      <c r="BU19" s="163"/>
      <c r="BV19" s="163"/>
      <c r="BW19" s="163"/>
      <c r="BX19" s="163"/>
      <c r="BY19" s="163"/>
      <c r="BZ19" s="164"/>
    </row>
    <row r="20" spans="2:78">
      <c r="U20" s="103"/>
      <c r="AB20" s="155"/>
      <c r="AN20" s="155"/>
      <c r="AY20" s="155"/>
      <c r="BE20" s="171" t="s">
        <v>225</v>
      </c>
      <c r="BF20" s="165"/>
      <c r="BG20" s="165"/>
      <c r="BH20" s="165"/>
      <c r="BI20" s="165"/>
      <c r="BJ20" s="165"/>
      <c r="BK20" s="165"/>
      <c r="BL20" s="165"/>
      <c r="BM20" s="165"/>
      <c r="BN20" s="165"/>
      <c r="BO20" s="165"/>
      <c r="BP20" s="165"/>
      <c r="BQ20" s="165"/>
      <c r="BR20" s="165"/>
      <c r="BS20" s="165" t="s">
        <v>221</v>
      </c>
      <c r="BT20" s="165"/>
      <c r="BU20" s="165"/>
      <c r="BV20" s="165"/>
      <c r="BW20" s="165"/>
      <c r="BX20" s="165"/>
      <c r="BY20" s="165"/>
      <c r="BZ20" s="166"/>
    </row>
    <row r="21" spans="2:78">
      <c r="U21" s="87" t="s">
        <v>209</v>
      </c>
      <c r="AB21" s="155"/>
      <c r="AN21" s="155"/>
      <c r="AY21" s="155"/>
      <c r="BE21" s="171" t="s">
        <v>226</v>
      </c>
      <c r="BF21" s="165"/>
      <c r="BG21" s="165"/>
      <c r="BH21" s="165"/>
      <c r="BI21" s="165"/>
      <c r="BJ21" s="165"/>
      <c r="BK21" s="165"/>
      <c r="BL21" s="165"/>
      <c r="BM21" s="165"/>
      <c r="BN21" s="165"/>
      <c r="BO21" s="165"/>
      <c r="BP21" s="165"/>
      <c r="BQ21" s="165"/>
      <c r="BR21" s="165"/>
      <c r="BS21" s="165" t="s">
        <v>222</v>
      </c>
      <c r="BT21" s="165"/>
      <c r="BU21" s="165"/>
      <c r="BV21" s="165"/>
      <c r="BW21" s="165"/>
      <c r="BX21" s="165"/>
      <c r="BY21" s="165"/>
      <c r="BZ21" s="166"/>
    </row>
    <row r="22" spans="2:78" ht="16.8" thickBot="1">
      <c r="S22" s="134" t="s">
        <v>208</v>
      </c>
      <c r="T22" s="134"/>
      <c r="U22" s="135"/>
      <c r="BE22" s="170" t="s">
        <v>227</v>
      </c>
      <c r="BF22" s="167"/>
      <c r="BG22" s="167"/>
      <c r="BH22" s="167"/>
      <c r="BI22" s="167"/>
      <c r="BJ22" s="167"/>
      <c r="BK22" s="167"/>
      <c r="BL22" s="167"/>
      <c r="BM22" s="167"/>
      <c r="BN22" s="167"/>
      <c r="BO22" s="167"/>
      <c r="BP22" s="167"/>
      <c r="BQ22" s="167"/>
      <c r="BR22" s="167"/>
      <c r="BS22" s="167" t="s">
        <v>223</v>
      </c>
      <c r="BT22" s="167"/>
      <c r="BU22" s="167"/>
      <c r="BV22" s="167"/>
      <c r="BW22" s="167"/>
      <c r="BX22" s="167"/>
      <c r="BY22" s="167"/>
      <c r="BZ22" s="168"/>
    </row>
    <row r="23" spans="2:78">
      <c r="U23" s="87" t="s">
        <v>210</v>
      </c>
      <c r="AF23" s="142" t="s">
        <v>212</v>
      </c>
      <c r="AG23" s="142"/>
      <c r="AH23" s="142"/>
      <c r="AK23" s="142" t="s">
        <v>212</v>
      </c>
      <c r="AL23" s="142"/>
      <c r="AM23" s="142"/>
      <c r="AS23" s="142" t="s">
        <v>212</v>
      </c>
      <c r="AT23" s="142"/>
      <c r="AU23" s="142"/>
      <c r="AX23" s="142" t="s">
        <v>212</v>
      </c>
      <c r="AY23" s="142"/>
      <c r="AZ23" s="142"/>
    </row>
    <row r="24" spans="2:78" ht="18.600000000000001">
      <c r="U24" s="103"/>
      <c r="V24" s="83"/>
      <c r="W24" s="83"/>
      <c r="X24" s="83"/>
      <c r="Y24" s="83"/>
      <c r="Z24" s="83"/>
      <c r="AA24" s="83"/>
      <c r="AB24" s="84"/>
      <c r="AC24" s="84"/>
      <c r="AD24" s="84"/>
      <c r="AE24" s="84"/>
      <c r="AF24" s="143"/>
      <c r="AG24" s="144"/>
      <c r="AH24" s="145"/>
      <c r="AI24" s="84"/>
      <c r="AJ24" s="84"/>
      <c r="AK24" s="143"/>
      <c r="AL24" s="144"/>
      <c r="AM24" s="145"/>
      <c r="AN24" s="84"/>
      <c r="AO24" s="84"/>
      <c r="AP24" s="84"/>
      <c r="AQ24" s="84"/>
      <c r="AR24" s="84"/>
      <c r="AS24" s="143"/>
      <c r="AT24" s="144"/>
      <c r="AU24" s="145"/>
      <c r="AV24" s="84"/>
      <c r="AW24" s="84"/>
      <c r="AX24" s="143"/>
      <c r="AY24" s="144"/>
      <c r="AZ24" s="145"/>
    </row>
    <row r="25" spans="2:78" ht="18.600000000000001">
      <c r="U25" s="103"/>
      <c r="V25" s="83"/>
      <c r="W25" s="83"/>
      <c r="X25" s="83"/>
      <c r="Y25" s="83"/>
      <c r="Z25" s="83"/>
      <c r="AA25" s="83"/>
      <c r="AB25" s="84"/>
      <c r="AC25" s="84"/>
      <c r="AD25" s="84"/>
      <c r="AE25" s="84"/>
      <c r="AF25" s="146"/>
      <c r="AG25" s="147"/>
      <c r="AH25" s="148"/>
      <c r="AI25" s="153" t="s">
        <v>169</v>
      </c>
      <c r="AJ25" s="154"/>
      <c r="AK25" s="146"/>
      <c r="AL25" s="147"/>
      <c r="AM25" s="148"/>
      <c r="AN25" s="84"/>
      <c r="AO25" s="152" t="s">
        <v>169</v>
      </c>
      <c r="AP25" s="152"/>
      <c r="AQ25" s="152"/>
      <c r="AR25" s="84"/>
      <c r="AS25" s="146"/>
      <c r="AT25" s="147"/>
      <c r="AU25" s="148"/>
      <c r="AV25" s="153" t="s">
        <v>169</v>
      </c>
      <c r="AW25" s="154"/>
      <c r="AX25" s="146"/>
      <c r="AY25" s="147"/>
      <c r="AZ25" s="148"/>
    </row>
    <row r="26" spans="2:78" ht="18.600000000000001">
      <c r="U26" s="103"/>
      <c r="V26" s="83"/>
      <c r="W26" s="83"/>
      <c r="X26" s="83"/>
      <c r="Y26" s="83"/>
      <c r="Z26" s="83"/>
      <c r="AA26" s="83"/>
      <c r="AB26" s="84"/>
      <c r="AC26" s="84"/>
      <c r="AD26" s="84"/>
      <c r="AE26" s="84"/>
      <c r="AF26" s="149"/>
      <c r="AG26" s="150"/>
      <c r="AH26" s="151"/>
      <c r="AI26" s="84"/>
      <c r="AJ26" s="84"/>
      <c r="AK26" s="149"/>
      <c r="AL26" s="150"/>
      <c r="AM26" s="151"/>
      <c r="AN26" s="84"/>
      <c r="AO26" s="84"/>
      <c r="AP26" s="84"/>
      <c r="AQ26" s="84"/>
      <c r="AR26" s="84"/>
      <c r="AS26" s="149"/>
      <c r="AT26" s="150"/>
      <c r="AU26" s="151"/>
      <c r="AV26" s="84"/>
      <c r="AW26" s="84"/>
      <c r="AX26" s="149"/>
      <c r="AY26" s="150"/>
      <c r="AZ26" s="151"/>
    </row>
    <row r="27" spans="2:78" ht="24.6">
      <c r="U27" s="87" t="s">
        <v>209</v>
      </c>
      <c r="V27" s="88"/>
      <c r="W27" s="83"/>
      <c r="X27" s="83"/>
      <c r="Y27" s="83"/>
      <c r="Z27" s="83"/>
      <c r="AA27" s="83"/>
      <c r="AB27" s="88"/>
      <c r="AC27" s="88"/>
      <c r="AD27" s="89"/>
      <c r="AE27" s="89"/>
      <c r="AF27" s="90" t="s">
        <v>171</v>
      </c>
      <c r="AG27" s="91"/>
      <c r="AH27" s="92" t="s">
        <v>172</v>
      </c>
      <c r="AI27" s="89"/>
      <c r="AJ27" s="89"/>
      <c r="AK27" s="90" t="s">
        <v>171</v>
      </c>
      <c r="AL27" s="91"/>
      <c r="AM27" s="92" t="s">
        <v>172</v>
      </c>
      <c r="AN27" s="89"/>
      <c r="AO27" s="84"/>
      <c r="AP27" s="84"/>
      <c r="AQ27" s="84"/>
      <c r="AR27" s="89"/>
      <c r="AS27" s="90" t="s">
        <v>171</v>
      </c>
      <c r="AT27" s="91"/>
      <c r="AU27" s="92" t="s">
        <v>172</v>
      </c>
      <c r="AV27" s="89"/>
      <c r="AW27" s="89"/>
      <c r="AX27" s="90" t="s">
        <v>171</v>
      </c>
      <c r="AY27" s="91"/>
      <c r="AZ27" s="93" t="s">
        <v>172</v>
      </c>
    </row>
    <row r="28" spans="2:78" ht="19.8" customHeight="1">
      <c r="S28" s="134" t="s">
        <v>206</v>
      </c>
      <c r="T28" s="134"/>
      <c r="U28" s="135"/>
      <c r="V28" s="94"/>
      <c r="W28" s="94"/>
      <c r="X28" s="95"/>
      <c r="Y28" s="96"/>
      <c r="Z28" s="95"/>
      <c r="AA28" s="95"/>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97"/>
      <c r="AZ28" s="84"/>
      <c r="BE28" s="98"/>
      <c r="BF28" s="98"/>
      <c r="BG28" s="98"/>
      <c r="BH28" s="98"/>
      <c r="BI28" s="98"/>
      <c r="BJ28" s="98"/>
      <c r="BK28" s="98"/>
      <c r="BL28" s="98"/>
      <c r="BM28" s="98"/>
      <c r="BN28" s="98"/>
      <c r="BO28" s="98"/>
      <c r="BP28" s="98"/>
      <c r="BQ28" s="98"/>
      <c r="BR28" s="98"/>
      <c r="BS28" s="98"/>
      <c r="BT28" s="98"/>
      <c r="BU28" s="98"/>
      <c r="BV28" s="98"/>
    </row>
    <row r="29" spans="2:78" ht="24.6">
      <c r="U29" s="87" t="s">
        <v>210</v>
      </c>
      <c r="V29" s="99"/>
      <c r="X29" s="100"/>
      <c r="Y29" s="101"/>
      <c r="Z29" s="100"/>
      <c r="AA29" s="100"/>
      <c r="AB29" s="102"/>
      <c r="AC29" s="101"/>
      <c r="AF29" s="142" t="s">
        <v>212</v>
      </c>
      <c r="AG29" s="142"/>
      <c r="AH29" s="142"/>
      <c r="AK29" s="142" t="s">
        <v>212</v>
      </c>
      <c r="AL29" s="142"/>
      <c r="AM29" s="142"/>
      <c r="AS29" s="142" t="s">
        <v>212</v>
      </c>
      <c r="AT29" s="142"/>
      <c r="AU29" s="142"/>
      <c r="AX29" s="142" t="s">
        <v>212</v>
      </c>
      <c r="AY29" s="142"/>
      <c r="AZ29" s="142"/>
      <c r="BE29" s="98"/>
      <c r="BF29" s="98"/>
      <c r="BG29" s="98"/>
      <c r="BH29" s="98"/>
      <c r="BI29" s="98"/>
      <c r="BJ29" s="98"/>
      <c r="BK29" s="98"/>
      <c r="BL29" s="98"/>
      <c r="BM29" s="98"/>
      <c r="BN29" s="98"/>
      <c r="BO29" s="98"/>
      <c r="BP29" s="98"/>
      <c r="BQ29" s="98"/>
      <c r="BR29" s="98"/>
      <c r="BS29" s="98"/>
      <c r="BT29" s="98"/>
      <c r="BU29" s="98"/>
      <c r="BV29" s="98"/>
    </row>
    <row r="30" spans="2:78" ht="19.2" thickBot="1">
      <c r="B30" s="112"/>
      <c r="C30" s="112"/>
      <c r="D30" s="112"/>
      <c r="E30" s="112"/>
      <c r="F30" s="112"/>
      <c r="G30" s="112"/>
      <c r="H30" s="112"/>
      <c r="I30" s="112"/>
      <c r="J30" s="112"/>
      <c r="K30" s="112"/>
      <c r="L30" s="112"/>
      <c r="M30" s="112"/>
      <c r="N30" s="112"/>
      <c r="Q30" s="113"/>
      <c r="R30" s="113"/>
      <c r="S30" s="113"/>
      <c r="T30" s="113"/>
      <c r="U30" s="114"/>
      <c r="Y30" s="104"/>
      <c r="AB30" s="105"/>
      <c r="AC30" s="106"/>
      <c r="AD30" s="84"/>
      <c r="AE30" s="84"/>
      <c r="AF30" s="143"/>
      <c r="AG30" s="144"/>
      <c r="AH30" s="145"/>
      <c r="AI30" s="84"/>
      <c r="AJ30" s="84"/>
      <c r="AK30" s="143"/>
      <c r="AL30" s="144"/>
      <c r="AM30" s="145"/>
      <c r="AN30" s="84"/>
      <c r="AO30" s="84"/>
      <c r="AP30" s="84"/>
      <c r="AQ30" s="84"/>
      <c r="AR30" s="84"/>
      <c r="AS30" s="143"/>
      <c r="AT30" s="144"/>
      <c r="AU30" s="145"/>
      <c r="AV30" s="84"/>
      <c r="AW30" s="84"/>
      <c r="AX30" s="143"/>
      <c r="AY30" s="144"/>
      <c r="AZ30" s="145"/>
      <c r="BE30" s="98"/>
      <c r="BF30" s="98"/>
      <c r="BG30" s="98"/>
      <c r="BH30" s="98"/>
      <c r="BI30" s="98"/>
      <c r="BJ30" s="98"/>
      <c r="BK30" s="98"/>
      <c r="BL30" s="98"/>
      <c r="BM30" s="98"/>
      <c r="BN30" s="98"/>
      <c r="BO30" s="98"/>
      <c r="BP30" s="98"/>
      <c r="BQ30" s="98"/>
      <c r="BR30" s="98"/>
      <c r="BS30" s="98"/>
      <c r="BT30" s="98"/>
      <c r="BU30" s="98"/>
      <c r="BV30" s="98"/>
    </row>
    <row r="31" spans="2:78" ht="18.600000000000001">
      <c r="B31" s="112"/>
      <c r="C31" s="112"/>
      <c r="D31" s="112"/>
      <c r="E31" s="112"/>
      <c r="F31" s="112"/>
      <c r="G31" s="112"/>
      <c r="H31" s="112"/>
      <c r="I31" s="112"/>
      <c r="J31" s="112"/>
      <c r="K31" s="112"/>
      <c r="L31" s="112"/>
      <c r="M31" s="112"/>
      <c r="N31" s="112"/>
      <c r="Y31" s="104"/>
      <c r="AB31" s="105"/>
      <c r="AC31" s="106"/>
      <c r="AD31" s="84"/>
      <c r="AE31" s="84"/>
      <c r="AF31" s="146"/>
      <c r="AG31" s="147"/>
      <c r="AH31" s="148"/>
      <c r="AI31" s="153" t="s">
        <v>169</v>
      </c>
      <c r="AJ31" s="154"/>
      <c r="AK31" s="146"/>
      <c r="AL31" s="147"/>
      <c r="AM31" s="148"/>
      <c r="AN31" s="84"/>
      <c r="AO31" s="152" t="s">
        <v>169</v>
      </c>
      <c r="AP31" s="152"/>
      <c r="AQ31" s="152"/>
      <c r="AR31" s="84"/>
      <c r="AS31" s="146"/>
      <c r="AT31" s="147"/>
      <c r="AU31" s="148"/>
      <c r="AV31" s="153" t="s">
        <v>169</v>
      </c>
      <c r="AW31" s="154"/>
      <c r="AX31" s="146"/>
      <c r="AY31" s="147"/>
      <c r="AZ31" s="148"/>
    </row>
    <row r="32" spans="2:78" ht="22.8">
      <c r="B32" s="112"/>
      <c r="C32" s="112"/>
      <c r="D32" s="112"/>
      <c r="E32" s="112"/>
      <c r="F32" s="112"/>
      <c r="G32" s="112"/>
      <c r="H32" s="112"/>
      <c r="I32" s="112"/>
      <c r="J32" s="112"/>
      <c r="K32" s="112"/>
      <c r="L32" s="112"/>
      <c r="M32" s="112"/>
      <c r="N32" s="112"/>
      <c r="X32" s="107"/>
      <c r="Y32" s="108"/>
      <c r="Z32" s="107"/>
      <c r="AA32" s="107"/>
      <c r="AB32" s="105"/>
      <c r="AC32" s="106"/>
      <c r="AD32" s="84"/>
      <c r="AE32" s="84"/>
      <c r="AF32" s="149"/>
      <c r="AG32" s="150"/>
      <c r="AH32" s="151"/>
      <c r="AI32" s="84"/>
      <c r="AJ32" s="84"/>
      <c r="AK32" s="149"/>
      <c r="AL32" s="150"/>
      <c r="AM32" s="151"/>
      <c r="AN32" s="84"/>
      <c r="AO32" s="84"/>
      <c r="AP32" s="84"/>
      <c r="AQ32" s="84"/>
      <c r="AR32" s="84"/>
      <c r="AS32" s="149"/>
      <c r="AT32" s="150"/>
      <c r="AU32" s="151"/>
      <c r="AV32" s="84"/>
      <c r="AW32" s="84"/>
      <c r="AX32" s="149"/>
      <c r="AY32" s="150"/>
      <c r="AZ32" s="151"/>
    </row>
    <row r="33" spans="1:78" ht="24.6">
      <c r="B33" s="112"/>
      <c r="C33" s="112"/>
      <c r="D33" s="112"/>
      <c r="E33" s="112"/>
      <c r="F33" s="112"/>
      <c r="G33" s="112"/>
      <c r="H33" s="112"/>
      <c r="I33" s="112"/>
      <c r="J33" s="112"/>
      <c r="K33" s="112"/>
      <c r="L33" s="112"/>
      <c r="M33" s="112"/>
      <c r="N33" s="112"/>
      <c r="X33" s="107"/>
      <c r="Y33" s="109"/>
      <c r="Z33" s="110"/>
      <c r="AA33" s="110"/>
      <c r="AB33" s="90"/>
      <c r="AC33" s="92"/>
      <c r="AD33" s="89"/>
      <c r="AE33" s="89"/>
      <c r="AF33" s="90" t="s">
        <v>171</v>
      </c>
      <c r="AG33" s="91"/>
      <c r="AH33" s="92" t="s">
        <v>172</v>
      </c>
      <c r="AI33" s="89"/>
      <c r="AJ33" s="89"/>
      <c r="AK33" s="90" t="s">
        <v>171</v>
      </c>
      <c r="AL33" s="91"/>
      <c r="AM33" s="92" t="s">
        <v>172</v>
      </c>
      <c r="AN33" s="89"/>
      <c r="AO33" s="84"/>
      <c r="AP33" s="84"/>
      <c r="AQ33" s="84"/>
      <c r="AR33" s="89"/>
      <c r="AS33" s="90" t="s">
        <v>171</v>
      </c>
      <c r="AT33" s="91"/>
      <c r="AU33" s="92" t="s">
        <v>172</v>
      </c>
      <c r="AV33" s="89"/>
      <c r="AW33" s="89"/>
      <c r="AX33" s="90" t="s">
        <v>171</v>
      </c>
      <c r="AY33" s="91"/>
      <c r="AZ33" s="93" t="s">
        <v>172</v>
      </c>
    </row>
    <row r="34" spans="1:78" ht="18.600000000000001">
      <c r="B34" s="112"/>
      <c r="C34" s="112"/>
      <c r="D34" s="112"/>
      <c r="E34" s="112"/>
      <c r="F34" s="112"/>
      <c r="G34" s="112"/>
      <c r="H34" s="112"/>
      <c r="I34" s="112"/>
      <c r="J34" s="112"/>
      <c r="K34" s="112"/>
      <c r="L34" s="112"/>
      <c r="M34" s="112"/>
      <c r="N34" s="112"/>
      <c r="AB34" s="105"/>
      <c r="AC34" s="111"/>
      <c r="AD34" s="89"/>
      <c r="AE34" s="89"/>
      <c r="AF34" s="89"/>
      <c r="AG34" s="89"/>
      <c r="AH34" s="89"/>
      <c r="AI34" s="89"/>
      <c r="AJ34" s="89"/>
      <c r="AK34" s="89"/>
      <c r="AL34" s="89"/>
      <c r="AM34" s="89"/>
      <c r="AN34" s="89"/>
      <c r="AO34" s="89"/>
      <c r="AP34" s="89"/>
      <c r="AQ34" s="89"/>
      <c r="AR34" s="89"/>
      <c r="AS34" s="89"/>
      <c r="AT34" s="89"/>
      <c r="AU34" s="89"/>
      <c r="AV34" s="89"/>
      <c r="AW34" s="89"/>
      <c r="AX34" s="89"/>
      <c r="AY34" s="97"/>
      <c r="AZ34" s="84"/>
    </row>
    <row r="37" spans="1:78" ht="16.8" thickBot="1">
      <c r="BC37" s="115"/>
      <c r="BD37" s="115"/>
      <c r="BE37" s="115"/>
      <c r="BF37" s="115"/>
      <c r="BG37" s="115"/>
      <c r="BH37" s="115"/>
      <c r="BI37" s="115"/>
      <c r="BJ37" s="115"/>
      <c r="BK37" s="115"/>
      <c r="BL37" s="115"/>
      <c r="BM37" s="115"/>
      <c r="BN37" s="115"/>
      <c r="BO37" s="115"/>
      <c r="BP37" s="115"/>
      <c r="BQ37" s="115"/>
      <c r="BR37" s="115"/>
      <c r="BS37" s="115"/>
      <c r="BT37" s="115"/>
      <c r="BU37" s="115"/>
    </row>
    <row r="38" spans="1:78" ht="24.6">
      <c r="A38" s="82"/>
      <c r="B38" s="76" t="s">
        <v>269</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116"/>
      <c r="BD38" s="116"/>
      <c r="BE38" s="116"/>
      <c r="BF38" s="116"/>
      <c r="BG38" s="116"/>
      <c r="BH38" s="116"/>
      <c r="BI38" s="116"/>
      <c r="BJ38" s="116"/>
      <c r="BK38" s="116"/>
      <c r="BL38" s="116"/>
      <c r="BM38" s="116"/>
      <c r="BN38" s="116"/>
      <c r="BO38" s="116"/>
      <c r="BP38" s="116"/>
      <c r="BQ38" s="116"/>
      <c r="BR38" s="116"/>
      <c r="BS38" s="116"/>
      <c r="BT38" s="116"/>
      <c r="BU38" s="116"/>
      <c r="BV38" s="82"/>
      <c r="BW38" s="82"/>
      <c r="BX38" s="82"/>
      <c r="BY38" s="82"/>
      <c r="BZ38" s="82"/>
    </row>
    <row r="39" spans="1:78">
      <c r="BC39" s="115"/>
      <c r="BD39" s="115"/>
      <c r="BE39" s="115"/>
      <c r="BF39" s="115"/>
      <c r="BG39" s="115"/>
      <c r="BH39" s="115"/>
      <c r="BI39" s="115"/>
      <c r="BJ39" s="115"/>
      <c r="BK39" s="115"/>
      <c r="BL39" s="115"/>
      <c r="BM39" s="115"/>
      <c r="BN39" s="115"/>
      <c r="BO39" s="115"/>
      <c r="BP39" s="115"/>
      <c r="BQ39" s="115"/>
      <c r="BR39" s="115"/>
      <c r="BS39" s="115"/>
      <c r="BT39" s="115"/>
      <c r="BU39" s="115"/>
    </row>
    <row r="41" spans="1:78" ht="16.8" thickBot="1">
      <c r="AF41" s="142" t="s">
        <v>211</v>
      </c>
      <c r="AG41" s="142"/>
      <c r="AH41" s="142"/>
      <c r="AK41" s="142" t="s">
        <v>214</v>
      </c>
      <c r="AL41" s="142"/>
      <c r="AM41" s="142"/>
      <c r="AS41" s="142" t="s">
        <v>215</v>
      </c>
      <c r="AT41" s="142"/>
      <c r="AU41" s="142"/>
      <c r="AX41" s="142" t="s">
        <v>212</v>
      </c>
      <c r="AY41" s="142"/>
      <c r="AZ41" s="142"/>
    </row>
    <row r="42" spans="1:78" ht="19.8" thickTop="1" thickBot="1">
      <c r="B42" s="128" t="s">
        <v>190</v>
      </c>
      <c r="C42" s="129"/>
      <c r="D42" s="129"/>
      <c r="E42" s="129"/>
      <c r="F42" s="129"/>
      <c r="G42" s="129"/>
      <c r="H42" s="129"/>
      <c r="I42" s="129"/>
      <c r="J42" s="129"/>
      <c r="K42" s="129"/>
      <c r="L42" s="129"/>
      <c r="M42" s="129"/>
      <c r="N42" s="130"/>
      <c r="V42" s="83"/>
      <c r="W42" s="83"/>
      <c r="X42" s="83"/>
      <c r="Y42" s="83"/>
      <c r="Z42" s="83"/>
      <c r="AA42" s="83"/>
      <c r="AB42" s="84"/>
      <c r="AC42" s="84"/>
      <c r="AD42" s="84"/>
      <c r="AE42" s="84"/>
      <c r="AF42" s="143"/>
      <c r="AG42" s="144"/>
      <c r="AH42" s="145"/>
      <c r="AI42" s="84"/>
      <c r="AJ42" s="84"/>
      <c r="AK42" s="143"/>
      <c r="AL42" s="144"/>
      <c r="AM42" s="145"/>
      <c r="AN42" s="84"/>
      <c r="AO42" s="84"/>
      <c r="AP42" s="84"/>
      <c r="AQ42" s="84"/>
      <c r="AR42" s="84"/>
      <c r="AS42" s="143"/>
      <c r="AT42" s="144"/>
      <c r="AU42" s="145"/>
      <c r="AV42" s="84"/>
      <c r="AW42" s="84"/>
      <c r="AX42" s="143"/>
      <c r="AY42" s="144"/>
      <c r="AZ42" s="145"/>
    </row>
    <row r="43" spans="1:78" ht="20.399999999999999" customHeight="1" thickBot="1">
      <c r="B43" s="131" t="s">
        <v>217</v>
      </c>
      <c r="C43" s="132"/>
      <c r="D43" s="132"/>
      <c r="E43" s="132"/>
      <c r="F43" s="132"/>
      <c r="G43" s="132"/>
      <c r="H43" s="132"/>
      <c r="I43" s="132"/>
      <c r="J43" s="132"/>
      <c r="K43" s="132"/>
      <c r="L43" s="132"/>
      <c r="M43" s="132"/>
      <c r="N43" s="133"/>
      <c r="V43" s="83"/>
      <c r="W43" s="83"/>
      <c r="X43" s="83"/>
      <c r="Y43" s="83"/>
      <c r="Z43" s="83"/>
      <c r="AA43" s="83"/>
      <c r="AB43" s="84"/>
      <c r="AC43" s="84"/>
      <c r="AD43" s="84"/>
      <c r="AE43" s="84"/>
      <c r="AF43" s="146"/>
      <c r="AG43" s="147"/>
      <c r="AH43" s="148"/>
      <c r="AI43" s="153" t="s">
        <v>169</v>
      </c>
      <c r="AJ43" s="154"/>
      <c r="AK43" s="146"/>
      <c r="AL43" s="147"/>
      <c r="AM43" s="148"/>
      <c r="AN43" s="84"/>
      <c r="AO43" s="152" t="s">
        <v>169</v>
      </c>
      <c r="AP43" s="152"/>
      <c r="AQ43" s="152"/>
      <c r="AR43" s="84"/>
      <c r="AS43" s="146"/>
      <c r="AT43" s="147"/>
      <c r="AU43" s="148"/>
      <c r="AV43" s="153" t="s">
        <v>169</v>
      </c>
      <c r="AW43" s="154"/>
      <c r="AX43" s="146"/>
      <c r="AY43" s="147"/>
      <c r="AZ43" s="148"/>
      <c r="BE43" s="157" t="s">
        <v>218</v>
      </c>
      <c r="BF43" s="158"/>
      <c r="BG43" s="158"/>
      <c r="BH43" s="158"/>
      <c r="BI43" s="158"/>
      <c r="BJ43" s="158"/>
      <c r="BK43" s="158"/>
      <c r="BL43" s="158"/>
      <c r="BM43" s="158"/>
      <c r="BN43" s="158"/>
      <c r="BO43" s="158"/>
      <c r="BP43" s="158"/>
      <c r="BQ43" s="158"/>
      <c r="BR43" s="159"/>
      <c r="BS43" s="160" t="s">
        <v>219</v>
      </c>
      <c r="BT43" s="158"/>
      <c r="BU43" s="158"/>
      <c r="BV43" s="158"/>
      <c r="BW43" s="158"/>
      <c r="BX43" s="158"/>
      <c r="BY43" s="158"/>
      <c r="BZ43" s="161"/>
    </row>
    <row r="44" spans="1:78" ht="18.600000000000001">
      <c r="B44" s="131" t="s">
        <v>192</v>
      </c>
      <c r="C44" s="132"/>
      <c r="D44" s="132"/>
      <c r="E44" s="132"/>
      <c r="F44" s="132"/>
      <c r="G44" s="132"/>
      <c r="H44" s="132"/>
      <c r="I44" s="132"/>
      <c r="J44" s="132"/>
      <c r="K44" s="132"/>
      <c r="L44" s="132"/>
      <c r="M44" s="132"/>
      <c r="N44" s="133"/>
      <c r="Q44" s="85"/>
      <c r="R44" s="85"/>
      <c r="S44" s="85"/>
      <c r="T44" s="85"/>
      <c r="U44" s="86"/>
      <c r="V44" s="83"/>
      <c r="W44" s="83"/>
      <c r="X44" s="83"/>
      <c r="Y44" s="83"/>
      <c r="Z44" s="83"/>
      <c r="AA44" s="83"/>
      <c r="AB44" s="84"/>
      <c r="AC44" s="84"/>
      <c r="AD44" s="84"/>
      <c r="AE44" s="84"/>
      <c r="AF44" s="149"/>
      <c r="AG44" s="150"/>
      <c r="AH44" s="151"/>
      <c r="AI44" s="84"/>
      <c r="AJ44" s="84"/>
      <c r="AK44" s="149"/>
      <c r="AL44" s="150"/>
      <c r="AM44" s="151"/>
      <c r="AN44" s="84"/>
      <c r="AO44" s="84"/>
      <c r="AP44" s="84"/>
      <c r="AQ44" s="84"/>
      <c r="AR44" s="84"/>
      <c r="AS44" s="149"/>
      <c r="AT44" s="150"/>
      <c r="AU44" s="151"/>
      <c r="AV44" s="84"/>
      <c r="AW44" s="84"/>
      <c r="AX44" s="149"/>
      <c r="AY44" s="150"/>
      <c r="AZ44" s="151"/>
      <c r="BE44" s="169" t="s">
        <v>228</v>
      </c>
      <c r="BF44" s="163"/>
      <c r="BG44" s="163"/>
      <c r="BH44" s="163"/>
      <c r="BI44" s="163"/>
      <c r="BJ44" s="163"/>
      <c r="BK44" s="163"/>
      <c r="BL44" s="163"/>
      <c r="BM44" s="163"/>
      <c r="BN44" s="163"/>
      <c r="BO44" s="163"/>
      <c r="BP44" s="163"/>
      <c r="BQ44" s="163"/>
      <c r="BR44" s="163"/>
      <c r="BS44" s="163" t="s">
        <v>230</v>
      </c>
      <c r="BT44" s="163"/>
      <c r="BU44" s="163"/>
      <c r="BV44" s="163"/>
      <c r="BW44" s="163"/>
      <c r="BX44" s="163"/>
      <c r="BY44" s="163"/>
      <c r="BZ44" s="164"/>
    </row>
    <row r="45" spans="1:78" ht="25.2" thickBot="1">
      <c r="B45" s="131" t="s">
        <v>249</v>
      </c>
      <c r="C45" s="132"/>
      <c r="D45" s="132"/>
      <c r="E45" s="132"/>
      <c r="F45" s="132"/>
      <c r="G45" s="132"/>
      <c r="H45" s="132"/>
      <c r="I45" s="132"/>
      <c r="J45" s="132"/>
      <c r="K45" s="132"/>
      <c r="L45" s="132"/>
      <c r="M45" s="132"/>
      <c r="N45" s="133"/>
      <c r="U45" s="87" t="s">
        <v>209</v>
      </c>
      <c r="V45" s="88"/>
      <c r="W45" s="83"/>
      <c r="X45" s="83"/>
      <c r="Y45" s="83"/>
      <c r="Z45" s="83"/>
      <c r="AA45" s="83"/>
      <c r="AB45" s="88"/>
      <c r="AC45" s="88"/>
      <c r="AD45" s="89"/>
      <c r="AE45" s="89"/>
      <c r="AF45" s="90" t="s">
        <v>171</v>
      </c>
      <c r="AG45" s="91"/>
      <c r="AH45" s="92" t="s">
        <v>172</v>
      </c>
      <c r="AI45" s="89"/>
      <c r="AJ45" s="89"/>
      <c r="AK45" s="90" t="s">
        <v>171</v>
      </c>
      <c r="AL45" s="91"/>
      <c r="AM45" s="92" t="s">
        <v>172</v>
      </c>
      <c r="AN45" s="89"/>
      <c r="AO45" s="84"/>
      <c r="AP45" s="84"/>
      <c r="AQ45" s="84"/>
      <c r="AR45" s="89"/>
      <c r="AS45" s="90" t="s">
        <v>171</v>
      </c>
      <c r="AT45" s="91"/>
      <c r="AU45" s="92" t="s">
        <v>172</v>
      </c>
      <c r="AV45" s="89"/>
      <c r="AW45" s="89"/>
      <c r="AX45" s="90" t="s">
        <v>171</v>
      </c>
      <c r="AY45" s="91"/>
      <c r="AZ45" s="93" t="s">
        <v>172</v>
      </c>
      <c r="BE45" s="170" t="s">
        <v>229</v>
      </c>
      <c r="BF45" s="167"/>
      <c r="BG45" s="167"/>
      <c r="BH45" s="167"/>
      <c r="BI45" s="167"/>
      <c r="BJ45" s="167"/>
      <c r="BK45" s="167"/>
      <c r="BL45" s="167"/>
      <c r="BM45" s="167"/>
      <c r="BN45" s="167"/>
      <c r="BO45" s="167"/>
      <c r="BP45" s="167"/>
      <c r="BQ45" s="167"/>
      <c r="BR45" s="167"/>
      <c r="BS45" s="167" t="s">
        <v>231</v>
      </c>
      <c r="BT45" s="167"/>
      <c r="BU45" s="167"/>
      <c r="BV45" s="167"/>
      <c r="BW45" s="167"/>
      <c r="BX45" s="167"/>
      <c r="BY45" s="167"/>
      <c r="BZ45" s="168"/>
    </row>
    <row r="46" spans="1:78" ht="19.2" thickBot="1">
      <c r="B46" s="139"/>
      <c r="C46" s="140"/>
      <c r="D46" s="140"/>
      <c r="E46" s="140"/>
      <c r="F46" s="140"/>
      <c r="G46" s="140"/>
      <c r="H46" s="140"/>
      <c r="I46" s="140"/>
      <c r="J46" s="140"/>
      <c r="K46" s="140"/>
      <c r="L46" s="140"/>
      <c r="M46" s="140"/>
      <c r="N46" s="141"/>
      <c r="S46" s="134" t="s">
        <v>216</v>
      </c>
      <c r="T46" s="134"/>
      <c r="U46" s="135"/>
      <c r="V46" s="94"/>
      <c r="W46" s="94"/>
      <c r="X46" s="94"/>
      <c r="Y46" s="94"/>
      <c r="Z46" s="94"/>
      <c r="AA46" s="94"/>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97"/>
      <c r="AZ46" s="84"/>
      <c r="BE46" s="85"/>
      <c r="BF46" s="85"/>
      <c r="BG46" s="85"/>
      <c r="BH46" s="85"/>
      <c r="BI46" s="85"/>
      <c r="BJ46" s="85"/>
      <c r="BK46" s="85"/>
      <c r="BL46" s="85"/>
      <c r="BM46" s="85"/>
      <c r="BN46" s="85"/>
      <c r="BO46" s="85"/>
      <c r="BP46" s="85"/>
      <c r="BQ46" s="85"/>
      <c r="BR46" s="85"/>
      <c r="BS46" s="85"/>
      <c r="BT46" s="85"/>
      <c r="BU46" s="85"/>
      <c r="BV46" s="85"/>
      <c r="BW46" s="85"/>
      <c r="BX46" s="85"/>
      <c r="BY46" s="85"/>
      <c r="BZ46" s="85"/>
    </row>
    <row r="47" spans="1:78" ht="25.2" thickTop="1">
      <c r="U47" s="87" t="s">
        <v>210</v>
      </c>
      <c r="V47" s="117"/>
    </row>
    <row r="48" spans="1:78" ht="18.600000000000001">
      <c r="P48" s="137" t="s">
        <v>263</v>
      </c>
      <c r="Q48" s="137"/>
      <c r="R48" s="137"/>
      <c r="S48" s="137"/>
      <c r="T48" s="137"/>
      <c r="U48" s="138"/>
      <c r="BE48" s="98"/>
      <c r="BF48" s="98"/>
      <c r="BG48" s="98"/>
      <c r="BH48" s="98"/>
      <c r="BI48" s="98"/>
      <c r="BJ48" s="98"/>
      <c r="BK48" s="98"/>
      <c r="BL48" s="98"/>
      <c r="BM48" s="98"/>
      <c r="BN48" s="98"/>
      <c r="BO48" s="98"/>
      <c r="BP48" s="98"/>
      <c r="BQ48" s="98"/>
      <c r="BR48" s="98"/>
      <c r="BS48" s="98"/>
      <c r="BT48" s="98"/>
      <c r="BU48" s="98"/>
    </row>
    <row r="49" spans="1:78" ht="18.600000000000001">
      <c r="P49" s="137"/>
      <c r="Q49" s="137"/>
      <c r="R49" s="137"/>
      <c r="S49" s="137"/>
      <c r="T49" s="137"/>
      <c r="U49" s="138"/>
      <c r="BE49" s="98"/>
      <c r="BF49" s="98"/>
      <c r="BG49" s="98"/>
      <c r="BH49" s="98"/>
      <c r="BI49" s="98"/>
      <c r="BJ49" s="98"/>
      <c r="BK49" s="98"/>
      <c r="BL49" s="98"/>
      <c r="BM49" s="98"/>
      <c r="BN49" s="98"/>
      <c r="BO49" s="98"/>
      <c r="BP49" s="98"/>
      <c r="BQ49" s="98"/>
      <c r="BR49" s="98"/>
      <c r="BS49" s="98"/>
      <c r="BT49" s="98"/>
      <c r="BU49" s="98"/>
    </row>
    <row r="50" spans="1:78" ht="22.8">
      <c r="B50" s="136" t="s">
        <v>260</v>
      </c>
      <c r="C50" s="136"/>
      <c r="D50" s="136"/>
      <c r="E50" s="136"/>
      <c r="F50" s="136"/>
      <c r="G50" s="136"/>
      <c r="H50" s="136"/>
      <c r="I50" s="136"/>
      <c r="J50" s="136"/>
      <c r="K50" s="136"/>
      <c r="L50" s="136"/>
      <c r="M50" s="136"/>
      <c r="N50" s="136"/>
      <c r="O50" s="136"/>
      <c r="P50" s="136"/>
      <c r="X50" s="107"/>
      <c r="BE50" s="98"/>
      <c r="BF50" s="98"/>
      <c r="BG50" s="98"/>
      <c r="BH50" s="98"/>
      <c r="BI50" s="98"/>
      <c r="BJ50" s="98"/>
      <c r="BK50" s="98"/>
      <c r="BL50" s="98"/>
      <c r="BM50" s="98"/>
      <c r="BN50" s="98"/>
      <c r="BO50" s="98"/>
      <c r="BP50" s="98"/>
      <c r="BQ50" s="98"/>
      <c r="BR50" s="98"/>
      <c r="BS50" s="98"/>
      <c r="BT50" s="98"/>
      <c r="BU50" s="98"/>
    </row>
    <row r="51" spans="1:78" ht="22.8">
      <c r="B51" s="136"/>
      <c r="C51" s="136"/>
      <c r="D51" s="136"/>
      <c r="E51" s="136"/>
      <c r="F51" s="136"/>
      <c r="G51" s="136"/>
      <c r="H51" s="136"/>
      <c r="I51" s="136"/>
      <c r="J51" s="136"/>
      <c r="K51" s="136"/>
      <c r="L51" s="136"/>
      <c r="M51" s="136"/>
      <c r="N51" s="136"/>
      <c r="O51" s="136"/>
      <c r="P51" s="136"/>
      <c r="U51" s="118"/>
      <c r="X51" s="107"/>
    </row>
    <row r="52" spans="1:78" ht="22.8">
      <c r="B52" s="119" t="s">
        <v>273</v>
      </c>
      <c r="C52" s="119"/>
      <c r="D52" s="119"/>
      <c r="E52" s="119"/>
      <c r="F52" s="119"/>
      <c r="G52" s="119"/>
      <c r="H52" s="119"/>
      <c r="I52" s="119"/>
      <c r="J52" s="119"/>
      <c r="K52" s="119"/>
      <c r="L52" s="119"/>
      <c r="M52" s="119"/>
      <c r="N52" s="119"/>
      <c r="O52" s="119"/>
      <c r="P52" s="119"/>
      <c r="Q52" s="119"/>
      <c r="R52" s="119"/>
      <c r="S52" s="120"/>
      <c r="T52" s="120"/>
      <c r="U52" s="120"/>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row>
    <row r="53" spans="1:78" ht="16.8" thickBot="1">
      <c r="U53" s="118"/>
    </row>
    <row r="54" spans="1:78" ht="24.6">
      <c r="A54" s="82"/>
      <c r="B54" s="75" t="s">
        <v>270</v>
      </c>
      <c r="C54" s="75"/>
      <c r="D54" s="75"/>
      <c r="E54" s="75" t="s">
        <v>271</v>
      </c>
      <c r="F54" s="75"/>
      <c r="G54" s="75"/>
      <c r="H54" s="75"/>
      <c r="I54" s="75"/>
      <c r="J54" s="75"/>
      <c r="K54" s="75"/>
      <c r="L54" s="75"/>
      <c r="M54" s="75"/>
      <c r="N54" s="75"/>
      <c r="O54" s="75"/>
      <c r="P54" s="76"/>
      <c r="Q54" s="76"/>
      <c r="R54" s="76"/>
      <c r="S54" s="76"/>
      <c r="T54" s="76"/>
      <c r="U54" s="76"/>
      <c r="V54" s="76"/>
      <c r="W54" s="76"/>
      <c r="X54" s="76"/>
      <c r="Y54" s="76"/>
      <c r="Z54" s="76"/>
      <c r="AA54" s="76"/>
      <c r="AB54" s="76"/>
      <c r="AC54" s="76"/>
      <c r="AD54" s="76"/>
      <c r="AE54" s="75"/>
      <c r="AF54" s="75"/>
      <c r="AG54" s="75"/>
      <c r="AH54" s="75"/>
      <c r="AI54" s="75"/>
      <c r="AJ54" s="75"/>
      <c r="AK54" s="75"/>
      <c r="AL54" s="75"/>
      <c r="AM54" s="75"/>
      <c r="AN54" s="75"/>
      <c r="AO54" s="75"/>
      <c r="AP54" s="75"/>
      <c r="AQ54" s="75"/>
      <c r="AR54" s="75"/>
      <c r="AS54" s="76"/>
      <c r="AT54" s="76"/>
      <c r="AU54" s="76"/>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row>
    <row r="55" spans="1:78" ht="24.6">
      <c r="B55" s="122"/>
      <c r="C55" s="74"/>
      <c r="D55" s="74"/>
      <c r="E55" s="122"/>
      <c r="F55" s="122"/>
      <c r="G55" s="122"/>
      <c r="H55" s="122"/>
      <c r="I55" s="122"/>
      <c r="J55" s="122"/>
      <c r="K55" s="122"/>
      <c r="L55" s="122"/>
      <c r="M55" s="122"/>
      <c r="N55" s="122"/>
      <c r="O55" s="73"/>
      <c r="P55" s="73"/>
      <c r="Q55" s="73"/>
      <c r="R55" s="73"/>
      <c r="S55" s="73"/>
      <c r="T55" s="73"/>
      <c r="U55" s="73"/>
      <c r="V55" s="73"/>
      <c r="W55" s="73"/>
      <c r="X55" s="73"/>
      <c r="Y55" s="73"/>
      <c r="Z55" s="73"/>
      <c r="AA55" s="73"/>
      <c r="AB55" s="73"/>
      <c r="AC55" s="73"/>
      <c r="AD55" s="73"/>
      <c r="AE55" s="74"/>
      <c r="AF55" s="74"/>
      <c r="AG55" s="74"/>
      <c r="AH55" s="74"/>
      <c r="AI55" s="74"/>
      <c r="AJ55" s="74"/>
      <c r="AK55" s="74"/>
      <c r="AL55" s="74"/>
      <c r="AM55" s="74"/>
      <c r="AN55" s="74"/>
      <c r="AO55" s="74"/>
      <c r="AP55" s="74"/>
      <c r="AQ55" s="74"/>
      <c r="AR55" s="74"/>
      <c r="AS55" s="73"/>
      <c r="AT55" s="73"/>
      <c r="AU55" s="73"/>
    </row>
    <row r="56" spans="1:78" ht="25.2">
      <c r="B56" s="79" t="s">
        <v>275</v>
      </c>
      <c r="C56"/>
      <c r="D56" s="74"/>
      <c r="E56" s="73"/>
      <c r="F56" s="73"/>
      <c r="G56" s="73"/>
      <c r="H56" s="73"/>
      <c r="I56" s="73"/>
      <c r="J56" s="73"/>
      <c r="K56" s="73"/>
      <c r="L56" s="73"/>
      <c r="M56" s="73"/>
      <c r="N56" s="73"/>
      <c r="O56" s="73"/>
      <c r="P56" s="73"/>
      <c r="Q56" s="73"/>
      <c r="R56" s="73"/>
      <c r="S56" s="73"/>
      <c r="T56" s="73"/>
      <c r="U56" s="73"/>
      <c r="V56" s="73"/>
      <c r="W56" s="73"/>
      <c r="X56" s="73"/>
      <c r="Y56" s="73"/>
      <c r="Z56" s="73"/>
      <c r="AA56" s="73"/>
      <c r="AB56" s="73"/>
      <c r="AC56" s="79"/>
      <c r="AD56" s="74"/>
      <c r="AE56" s="74"/>
      <c r="AF56" s="74"/>
      <c r="AG56" s="74"/>
      <c r="AH56" s="74"/>
      <c r="AI56" s="74"/>
      <c r="AJ56" s="74"/>
      <c r="AK56" s="74"/>
      <c r="AL56" s="74"/>
      <c r="AM56" s="74"/>
      <c r="AN56" s="74"/>
      <c r="AO56" s="74"/>
      <c r="AP56" s="74"/>
      <c r="AQ56" s="74"/>
      <c r="AR56" s="74"/>
      <c r="AS56" s="73"/>
      <c r="AT56" s="73"/>
      <c r="AU56" s="73"/>
    </row>
    <row r="57" spans="1:78" ht="25.2">
      <c r="B57" s="79" t="s">
        <v>277</v>
      </c>
      <c r="C57"/>
      <c r="D57" s="73"/>
      <c r="E57" s="74"/>
      <c r="F57" s="73"/>
      <c r="G57" s="74"/>
      <c r="H57" s="73"/>
      <c r="I57" s="73"/>
      <c r="J57" s="73"/>
      <c r="K57" s="74"/>
      <c r="L57" s="73"/>
      <c r="M57" s="73"/>
      <c r="N57" s="74"/>
      <c r="O57" s="73"/>
      <c r="P57" s="73"/>
      <c r="Q57" s="73"/>
      <c r="R57" s="73"/>
      <c r="S57" s="73"/>
      <c r="T57" s="73"/>
      <c r="U57" s="73"/>
      <c r="V57" s="73"/>
      <c r="W57" s="73"/>
      <c r="X57" s="73"/>
      <c r="Y57" s="79"/>
      <c r="Z57" s="79"/>
      <c r="AA57" s="79"/>
      <c r="AB57" s="79"/>
      <c r="AC57" s="73"/>
      <c r="AD57" s="73"/>
      <c r="AE57" s="74"/>
      <c r="AF57" s="74"/>
      <c r="AG57" s="74"/>
      <c r="AH57" s="74"/>
      <c r="AI57" s="74"/>
      <c r="AJ57" s="74"/>
      <c r="AK57" s="74"/>
      <c r="AL57" s="74"/>
      <c r="AM57" s="74"/>
      <c r="AN57" s="74"/>
      <c r="AO57" s="74"/>
      <c r="AP57" s="74"/>
      <c r="AQ57" s="74"/>
      <c r="AR57" s="74"/>
      <c r="AS57" s="73"/>
      <c r="AT57" s="73"/>
      <c r="AU57" s="73"/>
    </row>
    <row r="58" spans="1:78" ht="25.2">
      <c r="B58" s="79" t="s">
        <v>276</v>
      </c>
      <c r="C58"/>
      <c r="D58" s="74"/>
      <c r="E58" s="74"/>
      <c r="F58" s="73"/>
      <c r="G58" s="74"/>
      <c r="H58" s="73"/>
      <c r="I58" s="73"/>
      <c r="J58" s="73"/>
      <c r="K58" s="74"/>
      <c r="L58" s="73"/>
      <c r="M58" s="73"/>
      <c r="N58" s="73"/>
      <c r="O58" s="73"/>
      <c r="P58" s="74"/>
      <c r="Q58" s="73"/>
      <c r="R58" s="73"/>
      <c r="S58" s="73"/>
      <c r="T58" s="73"/>
      <c r="U58" s="73"/>
      <c r="V58" s="73"/>
      <c r="W58" s="73"/>
      <c r="X58" s="73"/>
      <c r="Y58" s="73"/>
      <c r="Z58" s="73"/>
      <c r="AA58" s="73"/>
      <c r="AB58" s="73"/>
      <c r="AC58" s="73"/>
      <c r="AD58" s="73"/>
      <c r="AE58" s="74"/>
      <c r="AF58" s="74"/>
      <c r="AG58" s="74"/>
      <c r="AH58"/>
      <c r="AI58"/>
      <c r="AJ58"/>
      <c r="AK58" s="74"/>
      <c r="AL58" s="74"/>
      <c r="AM58" s="74"/>
      <c r="AN58" s="74"/>
      <c r="AO58" s="74"/>
      <c r="AP58" s="74"/>
      <c r="AQ58" s="74"/>
      <c r="AR58" s="74"/>
      <c r="AS58" s="73"/>
      <c r="AT58" s="73"/>
      <c r="AU58" s="73"/>
    </row>
    <row r="59" spans="1:78" ht="25.2">
      <c r="B59" s="73"/>
      <c r="C59" s="79"/>
      <c r="D59" s="74"/>
      <c r="E59" s="74"/>
      <c r="F59" s="73"/>
      <c r="G59" s="74"/>
      <c r="H59" s="73"/>
      <c r="I59" s="73"/>
      <c r="J59" s="73"/>
      <c r="K59" s="74"/>
      <c r="L59" s="73"/>
      <c r="M59" s="73"/>
      <c r="N59" s="73"/>
      <c r="O59" s="73"/>
      <c r="P59" s="74"/>
      <c r="Q59" s="73"/>
      <c r="R59" s="73"/>
      <c r="S59" s="73"/>
      <c r="T59" s="73"/>
      <c r="U59" s="73"/>
      <c r="V59" s="73"/>
      <c r="W59" s="73"/>
      <c r="X59" s="73"/>
      <c r="Y59" s="73"/>
      <c r="Z59" s="73"/>
      <c r="AA59" s="73"/>
      <c r="AB59" s="73"/>
      <c r="AC59" s="73"/>
      <c r="AD59" s="73"/>
      <c r="AE59" s="74"/>
      <c r="AF59" s="74"/>
      <c r="AG59" s="74"/>
      <c r="AH59"/>
      <c r="AI59"/>
      <c r="AJ59"/>
      <c r="AK59" s="74"/>
      <c r="AL59" s="74"/>
      <c r="AM59" s="74"/>
      <c r="AN59" s="74"/>
      <c r="AO59" s="74"/>
      <c r="AP59" s="74"/>
      <c r="AQ59" s="74"/>
      <c r="AR59" s="74"/>
      <c r="AS59" s="73"/>
      <c r="AT59" s="73"/>
      <c r="AU59" s="73"/>
    </row>
    <row r="60" spans="1:78" ht="25.2">
      <c r="B60" s="73"/>
      <c r="C60" s="79" t="s">
        <v>274</v>
      </c>
      <c r="D60"/>
      <c r="E60" s="74"/>
      <c r="F60" s="73"/>
      <c r="G60" s="74"/>
      <c r="H60" s="73"/>
      <c r="I60" s="73"/>
      <c r="J60" s="73"/>
      <c r="K60" s="74"/>
      <c r="L60" s="74"/>
      <c r="M60" s="74"/>
      <c r="N60" s="74"/>
      <c r="O60" s="74"/>
      <c r="P60" s="74"/>
      <c r="Q60" s="74"/>
      <c r="R60" s="74"/>
      <c r="S60" s="74"/>
      <c r="T60" s="74"/>
      <c r="U60" s="74"/>
      <c r="V60" s="74"/>
      <c r="W60" s="74"/>
      <c r="X60" s="74"/>
      <c r="Y60" s="73"/>
      <c r="Z60" s="73"/>
      <c r="AA60" s="73"/>
      <c r="AB60" s="73"/>
      <c r="AC60" s="74"/>
      <c r="AD60" s="74"/>
      <c r="AE60" s="74"/>
      <c r="AF60" s="74"/>
      <c r="AG60" s="74"/>
      <c r="AH60"/>
      <c r="AI60"/>
      <c r="AJ60"/>
      <c r="AK60" s="74"/>
      <c r="AL60" s="74"/>
      <c r="AM60" s="74"/>
      <c r="AN60" s="74"/>
      <c r="AO60" s="74"/>
      <c r="AP60" s="74"/>
      <c r="AQ60" s="74"/>
      <c r="AR60" s="74"/>
      <c r="AS60" s="73"/>
      <c r="AT60" s="73"/>
      <c r="AU60" s="73"/>
    </row>
    <row r="61" spans="1:78" ht="25.2">
      <c r="B61" s="73"/>
      <c r="C61" s="121" t="s">
        <v>272</v>
      </c>
      <c r="D61"/>
      <c r="E61" s="74"/>
      <c r="F61" s="73"/>
      <c r="G61" s="73"/>
      <c r="H61" s="73"/>
      <c r="I61" s="73"/>
      <c r="J61" s="73"/>
      <c r="K61" s="74"/>
      <c r="L61" s="74"/>
      <c r="M61" s="73"/>
      <c r="N61" s="73"/>
      <c r="O61" s="73"/>
      <c r="P61" s="73"/>
      <c r="Q61" s="73"/>
      <c r="R61" s="74"/>
      <c r="S61" s="73"/>
      <c r="T61" s="73"/>
      <c r="U61" s="73"/>
      <c r="V61" s="73"/>
      <c r="W61" s="73"/>
      <c r="X61" s="73"/>
      <c r="Y61" s="73"/>
      <c r="Z61" s="73"/>
      <c r="AA61" s="73"/>
      <c r="AB61" s="73"/>
      <c r="AC61" s="73"/>
      <c r="AD61" s="73"/>
      <c r="AE61" s="73"/>
      <c r="AF61" s="73"/>
      <c r="AG61" s="73"/>
      <c r="AH61"/>
      <c r="AI61"/>
      <c r="AJ61"/>
      <c r="AK61" s="74"/>
      <c r="AL61" s="73"/>
      <c r="AM61" s="74"/>
      <c r="AN61" s="74"/>
      <c r="AO61" s="74"/>
      <c r="AP61" s="74"/>
      <c r="AQ61" s="74"/>
      <c r="AR61" s="74"/>
      <c r="AS61" s="73"/>
      <c r="AT61" s="73"/>
      <c r="AU61" s="73"/>
    </row>
    <row r="62" spans="1:78" ht="25.2">
      <c r="B62" s="73"/>
      <c r="C62" s="121"/>
      <c r="D62"/>
      <c r="E62" s="74"/>
      <c r="F62" s="73"/>
      <c r="G62" s="73"/>
      <c r="H62" s="73"/>
      <c r="I62" s="73"/>
      <c r="J62" s="73"/>
      <c r="K62" s="74"/>
      <c r="L62" s="74"/>
      <c r="M62" s="73"/>
      <c r="N62" s="73"/>
      <c r="O62" s="73"/>
      <c r="P62" s="73"/>
      <c r="Q62" s="73"/>
      <c r="R62" s="74"/>
      <c r="S62" s="73"/>
      <c r="T62" s="73"/>
      <c r="U62" s="73"/>
      <c r="V62" s="73"/>
      <c r="W62" s="73"/>
      <c r="X62" s="73"/>
      <c r="Y62" s="73"/>
      <c r="Z62" s="73"/>
      <c r="AA62" s="73"/>
      <c r="AB62" s="73"/>
      <c r="AC62" s="73"/>
      <c r="AD62" s="73"/>
      <c r="AE62" s="73"/>
      <c r="AF62" s="73"/>
      <c r="AG62" s="73"/>
      <c r="AH62"/>
      <c r="AI62"/>
      <c r="AJ62"/>
      <c r="AK62" s="74"/>
      <c r="AL62" s="73"/>
      <c r="AM62" s="74"/>
      <c r="AN62" s="74"/>
      <c r="AO62" s="74"/>
      <c r="AP62" s="74"/>
      <c r="AQ62" s="74"/>
      <c r="AR62" s="74"/>
      <c r="AS62" s="73"/>
      <c r="AT62" s="73"/>
      <c r="AU62" s="73"/>
    </row>
    <row r="63" spans="1:78" ht="25.2">
      <c r="B63" s="73"/>
      <c r="C63" s="79" t="s">
        <v>278</v>
      </c>
      <c r="D63"/>
      <c r="E63" s="74"/>
      <c r="F63" s="73"/>
      <c r="G63" s="73"/>
      <c r="H63" s="73"/>
      <c r="I63" s="73"/>
      <c r="J63" s="73"/>
      <c r="K63" s="73"/>
      <c r="L63" s="73"/>
      <c r="M63" s="73"/>
      <c r="N63" s="73"/>
      <c r="O63" s="74"/>
      <c r="P63" s="74"/>
      <c r="Q63" s="73"/>
      <c r="R63" s="73"/>
      <c r="S63" s="73"/>
      <c r="T63" s="73"/>
      <c r="U63" s="73"/>
      <c r="V63" s="73"/>
      <c r="W63" s="73"/>
      <c r="X63" s="73"/>
      <c r="Y63" s="73"/>
      <c r="Z63" s="73"/>
      <c r="AA63" s="73"/>
      <c r="AB63" s="73"/>
      <c r="AC63" s="73"/>
      <c r="AD63" s="74"/>
      <c r="AE63" s="74"/>
      <c r="AF63" s="74"/>
      <c r="AG63" s="74"/>
      <c r="AH63"/>
      <c r="AI63"/>
      <c r="AJ63"/>
      <c r="AK63" s="74"/>
      <c r="AL63" s="74"/>
      <c r="AM63" s="74"/>
      <c r="AN63" s="74"/>
      <c r="AO63" s="74"/>
      <c r="AP63" s="74"/>
      <c r="AQ63" s="74"/>
      <c r="AR63" s="74"/>
      <c r="AS63" s="73"/>
      <c r="AT63" s="73"/>
      <c r="AU63" s="73"/>
    </row>
    <row r="64" spans="1:78" ht="24.6">
      <c r="B64" s="73"/>
      <c r="C64" s="74"/>
      <c r="D64" s="74"/>
      <c r="E64" s="74"/>
      <c r="F64" s="73"/>
      <c r="G64" s="73"/>
      <c r="H64" s="73"/>
      <c r="I64" s="73"/>
      <c r="J64" s="73"/>
      <c r="K64" s="73"/>
      <c r="L64" s="73"/>
      <c r="M64" s="73"/>
      <c r="N64" s="73"/>
      <c r="O64" s="74"/>
      <c r="P64" s="74"/>
      <c r="Q64" s="73"/>
      <c r="R64" s="73"/>
      <c r="S64" s="73"/>
      <c r="T64" s="73"/>
      <c r="U64" s="73"/>
      <c r="V64" s="73"/>
      <c r="W64" s="73"/>
      <c r="X64" s="73"/>
      <c r="Y64" s="73"/>
      <c r="Z64" s="73"/>
      <c r="AA64" s="73"/>
      <c r="AB64" s="73"/>
      <c r="AC64" s="73"/>
      <c r="AD64" s="74"/>
      <c r="AE64" s="74"/>
      <c r="AF64" s="74"/>
      <c r="AG64" s="74"/>
      <c r="AH64" s="74"/>
      <c r="AI64" s="74"/>
      <c r="AJ64" s="74"/>
      <c r="AK64" s="74"/>
      <c r="AL64" s="74"/>
      <c r="AM64" s="74"/>
      <c r="AN64" s="74"/>
      <c r="AO64" s="74"/>
      <c r="AP64" s="74"/>
      <c r="AQ64" s="74"/>
      <c r="AR64" s="74"/>
      <c r="AS64" s="73"/>
      <c r="AT64" s="73"/>
      <c r="AU64" s="73"/>
    </row>
    <row r="65" spans="3:47" ht="24.6">
      <c r="C65" s="74"/>
      <c r="E65" s="74"/>
      <c r="F65" s="77"/>
      <c r="G65" s="77"/>
      <c r="H65" s="77"/>
      <c r="I65" s="77"/>
      <c r="J65" s="77"/>
      <c r="K65" s="112"/>
      <c r="L65" s="77"/>
      <c r="M65" s="77"/>
      <c r="N65" s="77"/>
      <c r="O65" s="77"/>
      <c r="P65" s="77"/>
      <c r="Q65" s="112"/>
      <c r="R65" s="112"/>
      <c r="AD65" s="74"/>
      <c r="AE65" s="74"/>
      <c r="AF65" s="74"/>
      <c r="AG65" s="74"/>
      <c r="AH65" s="74"/>
      <c r="AI65" s="74"/>
      <c r="AJ65" s="74"/>
      <c r="AK65" s="74"/>
      <c r="AL65" s="74"/>
      <c r="AM65" s="74"/>
      <c r="AN65" s="74"/>
      <c r="AO65" s="74"/>
      <c r="AP65" s="74"/>
      <c r="AQ65" s="74"/>
      <c r="AR65" s="74"/>
      <c r="AS65" s="73"/>
      <c r="AT65" s="73"/>
      <c r="AU65" s="73"/>
    </row>
    <row r="66" spans="3:47" ht="24.6">
      <c r="C66" s="74"/>
      <c r="F66" s="77"/>
      <c r="G66" s="77"/>
      <c r="H66" s="77"/>
      <c r="I66" s="77"/>
      <c r="J66" s="77"/>
      <c r="K66" s="77"/>
      <c r="L66" s="77"/>
      <c r="M66" s="77"/>
      <c r="N66" s="77"/>
      <c r="O66" s="77"/>
      <c r="P66" s="77"/>
      <c r="Q66" s="112"/>
      <c r="R66" s="112"/>
      <c r="AD66" s="74"/>
      <c r="AE66" s="74"/>
      <c r="AF66" s="74"/>
      <c r="AG66" s="74"/>
      <c r="AH66" s="74"/>
      <c r="AI66" s="74"/>
      <c r="AJ66" s="74"/>
      <c r="AK66" s="74"/>
      <c r="AL66" s="74"/>
      <c r="AM66" s="74"/>
      <c r="AN66" s="74"/>
      <c r="AO66" s="74"/>
      <c r="AP66" s="74"/>
      <c r="AQ66" s="74"/>
      <c r="AR66" s="74"/>
      <c r="AS66" s="73"/>
      <c r="AT66" s="73"/>
      <c r="AU66" s="73"/>
    </row>
    <row r="67" spans="3:47" ht="24.6">
      <c r="C67" s="74"/>
      <c r="F67" s="77"/>
      <c r="G67" s="77"/>
      <c r="H67" s="77"/>
      <c r="I67" s="77"/>
      <c r="J67" s="77"/>
      <c r="K67" s="77"/>
      <c r="L67" s="77"/>
      <c r="M67" s="77"/>
      <c r="N67" s="77"/>
      <c r="O67" s="77"/>
      <c r="P67" s="77"/>
      <c r="Q67" s="112"/>
      <c r="R67" s="112"/>
      <c r="AD67" s="74"/>
      <c r="AE67" s="74"/>
      <c r="AF67" s="74"/>
      <c r="AG67" s="74"/>
      <c r="AH67" s="74"/>
      <c r="AI67" s="74"/>
      <c r="AJ67" s="74"/>
      <c r="AK67" s="74"/>
      <c r="AL67" s="74"/>
      <c r="AM67" s="74"/>
      <c r="AN67" s="74"/>
      <c r="AO67" s="74"/>
      <c r="AP67" s="74"/>
      <c r="AQ67" s="74"/>
      <c r="AR67" s="74"/>
      <c r="AS67" s="73"/>
      <c r="AT67" s="73"/>
      <c r="AU67" s="73"/>
    </row>
    <row r="68" spans="3:47" ht="24.6">
      <c r="C68" s="74"/>
      <c r="F68" s="77"/>
      <c r="G68" s="77"/>
      <c r="H68" s="77"/>
      <c r="I68" s="77"/>
      <c r="J68" s="77"/>
      <c r="K68" s="77"/>
      <c r="L68" s="77"/>
      <c r="M68" s="77"/>
      <c r="N68" s="77"/>
      <c r="O68" s="77"/>
      <c r="P68" s="77"/>
      <c r="Q68" s="112"/>
      <c r="R68" s="112"/>
      <c r="AD68" s="74"/>
      <c r="AE68" s="74"/>
      <c r="AF68" s="74"/>
      <c r="AG68" s="74"/>
      <c r="AH68" s="74"/>
      <c r="AI68" s="74"/>
      <c r="AJ68" s="74"/>
      <c r="AK68" s="74"/>
      <c r="AL68" s="74"/>
      <c r="AM68" s="74"/>
      <c r="AN68" s="74"/>
      <c r="AO68" s="74"/>
      <c r="AP68" s="74"/>
      <c r="AQ68" s="74"/>
      <c r="AR68" s="74"/>
      <c r="AS68" s="73"/>
      <c r="AT68" s="73"/>
      <c r="AU68" s="73"/>
    </row>
    <row r="69" spans="3:47" ht="24.6">
      <c r="C69" s="74"/>
      <c r="F69" s="77"/>
      <c r="G69" s="77"/>
      <c r="H69" s="77"/>
      <c r="I69" s="77"/>
      <c r="J69" s="77"/>
      <c r="K69" s="77"/>
      <c r="L69" s="77"/>
      <c r="M69" s="77"/>
      <c r="N69" s="77"/>
      <c r="O69" s="77"/>
      <c r="P69" s="77"/>
      <c r="Q69" s="112"/>
      <c r="R69" s="112"/>
      <c r="AD69" s="74"/>
      <c r="AE69" s="74"/>
      <c r="AF69" s="74"/>
      <c r="AG69" s="74"/>
      <c r="AH69" s="74"/>
      <c r="AI69" s="74"/>
      <c r="AJ69" s="74"/>
      <c r="AK69" s="74"/>
      <c r="AL69" s="74"/>
      <c r="AM69" s="74"/>
      <c r="AN69" s="74"/>
      <c r="AO69" s="74"/>
      <c r="AP69" s="74"/>
      <c r="AQ69" s="74"/>
      <c r="AR69" s="74"/>
      <c r="AS69" s="73"/>
      <c r="AT69" s="73"/>
      <c r="AU69" s="73"/>
    </row>
    <row r="70" spans="3:47" ht="24.6">
      <c r="C70" s="74"/>
      <c r="F70" s="77"/>
      <c r="G70" s="77"/>
      <c r="H70" s="77"/>
      <c r="I70" s="77"/>
      <c r="J70" s="77"/>
      <c r="K70" s="77"/>
      <c r="L70" s="77"/>
      <c r="M70" s="77"/>
      <c r="N70" s="77"/>
      <c r="O70" s="77"/>
      <c r="P70" s="77"/>
      <c r="Q70" s="112"/>
      <c r="R70" s="112"/>
      <c r="AD70" s="74"/>
      <c r="AE70" s="74"/>
      <c r="AF70" s="74"/>
      <c r="AG70" s="74"/>
      <c r="AH70" s="74"/>
      <c r="AI70" s="74"/>
      <c r="AJ70" s="74"/>
      <c r="AK70" s="74"/>
      <c r="AL70" s="74"/>
      <c r="AM70" s="78"/>
      <c r="AN70" s="78"/>
      <c r="AO70" s="78"/>
      <c r="AP70" s="78"/>
      <c r="AQ70" s="78"/>
      <c r="AR70" s="78"/>
    </row>
    <row r="71" spans="3:47" ht="24.6">
      <c r="C71" s="74"/>
      <c r="F71" s="112"/>
      <c r="G71" s="77"/>
      <c r="H71" s="77"/>
      <c r="I71" s="77"/>
      <c r="J71" s="77"/>
      <c r="K71" s="77"/>
      <c r="L71" s="77"/>
      <c r="M71" s="77"/>
      <c r="N71" s="77"/>
      <c r="O71" s="77"/>
      <c r="P71" s="77"/>
      <c r="Q71" s="112"/>
      <c r="R71" s="112"/>
      <c r="AD71" s="74"/>
      <c r="AE71" s="74"/>
      <c r="AF71" s="74"/>
      <c r="AG71" s="74"/>
      <c r="AH71" s="74"/>
      <c r="AI71" s="74"/>
      <c r="AJ71" s="74"/>
      <c r="AK71" s="74"/>
      <c r="AL71" s="78"/>
      <c r="AM71" s="78"/>
      <c r="AN71" s="78"/>
      <c r="AO71" s="78"/>
      <c r="AP71" s="78"/>
      <c r="AQ71" s="78"/>
      <c r="AR71" s="78"/>
    </row>
    <row r="72" spans="3:47" ht="24.6">
      <c r="F72" s="112"/>
      <c r="G72" s="112"/>
      <c r="H72" s="77"/>
      <c r="I72" s="77"/>
      <c r="J72" s="77"/>
      <c r="K72" s="77"/>
      <c r="L72" s="77"/>
      <c r="M72" s="77"/>
      <c r="N72" s="77"/>
      <c r="O72" s="77"/>
      <c r="P72" s="77"/>
      <c r="Q72" s="112"/>
      <c r="R72" s="112"/>
      <c r="AD72" s="74"/>
      <c r="AE72" s="74"/>
      <c r="AF72" s="74"/>
      <c r="AG72" s="74"/>
      <c r="AH72" s="74"/>
      <c r="AI72" s="74"/>
      <c r="AJ72" s="74"/>
      <c r="AK72" s="74"/>
      <c r="AL72" s="78"/>
    </row>
    <row r="73" spans="3:47" ht="18.600000000000001">
      <c r="F73" s="112"/>
      <c r="G73" s="112"/>
      <c r="H73" s="77"/>
      <c r="I73" s="77"/>
      <c r="J73" s="77"/>
      <c r="K73" s="77"/>
      <c r="L73" s="77"/>
      <c r="M73" s="77"/>
      <c r="N73" s="77"/>
    </row>
    <row r="74" spans="3:47" ht="18.600000000000001">
      <c r="F74" s="112"/>
      <c r="G74" s="112"/>
      <c r="H74" s="77"/>
      <c r="I74" s="77"/>
      <c r="J74" s="77"/>
      <c r="K74" s="77"/>
      <c r="L74" s="77"/>
      <c r="M74" s="77"/>
      <c r="N74" s="77"/>
    </row>
  </sheetData>
  <sheetProtection algorithmName="SHA-512" hashValue="jt4HeNNnvZLspTMWuH/GaJjCMQKP+ek2VU1Urcpxi08oF0Lm5Nld3z/nzx8q572NyjpWga4eZDzXgwkCLipTKA==" saltValue="Z5d3KfvkeSdsBaL2A7xsWA==" spinCount="100000" sheet="1" objects="1" scenarios="1"/>
  <mergeCells count="94">
    <mergeCell ref="BE45:BR45"/>
    <mergeCell ref="BS45:BZ45"/>
    <mergeCell ref="BE20:BR20"/>
    <mergeCell ref="BE21:BR21"/>
    <mergeCell ref="BE22:BR22"/>
    <mergeCell ref="BE43:BR43"/>
    <mergeCell ref="BS43:BZ43"/>
    <mergeCell ref="BE44:BR44"/>
    <mergeCell ref="BS44:BZ44"/>
    <mergeCell ref="BS19:BZ19"/>
    <mergeCell ref="BS20:BZ20"/>
    <mergeCell ref="BS21:BZ21"/>
    <mergeCell ref="BS22:BZ22"/>
    <mergeCell ref="BE19:BR19"/>
    <mergeCell ref="BE18:BR18"/>
    <mergeCell ref="BS18:BZ18"/>
    <mergeCell ref="AN18:AN21"/>
    <mergeCell ref="AF23:AH23"/>
    <mergeCell ref="U2:AS3"/>
    <mergeCell ref="AF12:AH14"/>
    <mergeCell ref="AK12:AM14"/>
    <mergeCell ref="AS12:AU14"/>
    <mergeCell ref="S10:U10"/>
    <mergeCell ref="AF5:AH5"/>
    <mergeCell ref="AK5:AM5"/>
    <mergeCell ref="AS5:AU5"/>
    <mergeCell ref="AX5:AZ5"/>
    <mergeCell ref="AF11:AH11"/>
    <mergeCell ref="AK11:AM11"/>
    <mergeCell ref="AS11:AU11"/>
    <mergeCell ref="AF24:AH26"/>
    <mergeCell ref="AF6:AH8"/>
    <mergeCell ref="AK6:AM8"/>
    <mergeCell ref="AK24:AM26"/>
    <mergeCell ref="B6:N6"/>
    <mergeCell ref="B7:N7"/>
    <mergeCell ref="B8:N8"/>
    <mergeCell ref="B9:N9"/>
    <mergeCell ref="B10:N10"/>
    <mergeCell ref="B14:N15"/>
    <mergeCell ref="AO7:AQ7"/>
    <mergeCell ref="AV7:AW7"/>
    <mergeCell ref="AK23:AM23"/>
    <mergeCell ref="AB18:AB21"/>
    <mergeCell ref="O18:T19"/>
    <mergeCell ref="AS24:AU26"/>
    <mergeCell ref="AS6:AU8"/>
    <mergeCell ref="AX24:AZ26"/>
    <mergeCell ref="AI13:AJ13"/>
    <mergeCell ref="AO13:AQ13"/>
    <mergeCell ref="AV13:AW13"/>
    <mergeCell ref="AS23:AU23"/>
    <mergeCell ref="AY18:AY21"/>
    <mergeCell ref="AX23:AZ23"/>
    <mergeCell ref="AX11:AZ11"/>
    <mergeCell ref="AI25:AJ25"/>
    <mergeCell ref="AO25:AQ25"/>
    <mergeCell ref="AV25:AW25"/>
    <mergeCell ref="AX12:AZ14"/>
    <mergeCell ref="AX6:AZ8"/>
    <mergeCell ref="AI7:AJ7"/>
    <mergeCell ref="AX29:AZ29"/>
    <mergeCell ref="AF30:AH32"/>
    <mergeCell ref="AK30:AM32"/>
    <mergeCell ref="AS30:AU32"/>
    <mergeCell ref="AX30:AZ32"/>
    <mergeCell ref="AI31:AJ31"/>
    <mergeCell ref="AO31:AQ31"/>
    <mergeCell ref="AV31:AW31"/>
    <mergeCell ref="AF29:AH29"/>
    <mergeCell ref="AK29:AM29"/>
    <mergeCell ref="AS29:AU29"/>
    <mergeCell ref="AF41:AH41"/>
    <mergeCell ref="AK41:AM41"/>
    <mergeCell ref="AF42:AH44"/>
    <mergeCell ref="AK42:AM44"/>
    <mergeCell ref="AI43:AJ43"/>
    <mergeCell ref="AS41:AU41"/>
    <mergeCell ref="AX41:AZ41"/>
    <mergeCell ref="AS42:AU44"/>
    <mergeCell ref="AX42:AZ44"/>
    <mergeCell ref="AO43:AQ43"/>
    <mergeCell ref="AV43:AW43"/>
    <mergeCell ref="B50:P51"/>
    <mergeCell ref="P48:U49"/>
    <mergeCell ref="B45:N45"/>
    <mergeCell ref="B46:N46"/>
    <mergeCell ref="S46:U46"/>
    <mergeCell ref="B42:N42"/>
    <mergeCell ref="B43:N43"/>
    <mergeCell ref="B44:N44"/>
    <mergeCell ref="S28:U28"/>
    <mergeCell ref="S16:U16"/>
    <mergeCell ref="S22:U22"/>
  </mergeCells>
  <phoneticPr fontId="1"/>
  <hyperlinks>
    <hyperlink ref="C61" r:id="rId1" display="mailto:nichicon-gijutsu-toiawase@nichicon.com" xr:uid="{6046DA51-9489-427F-8434-D12CC13D26F7}"/>
  </hyperlinks>
  <pageMargins left="0.7" right="0.7" top="0.75" bottom="0.75" header="0.3" footer="0.3"/>
  <pageSetup paperSize="9"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R579"/>
  <sheetViews>
    <sheetView zoomScale="70" zoomScaleNormal="70" zoomScalePageLayoutView="90" workbookViewId="0">
      <selection activeCell="N12" sqref="N12:Q12"/>
    </sheetView>
  </sheetViews>
  <sheetFormatPr defaultColWidth="13" defaultRowHeight="19.8"/>
  <cols>
    <col min="1" max="226" width="3.6328125" customWidth="1"/>
  </cols>
  <sheetData>
    <row r="1" spans="1:17" s="1" customFormat="1" ht="14.4"/>
    <row r="2" spans="1:17" s="1" customFormat="1" ht="20.100000000000001" customHeight="1">
      <c r="A2" s="3" t="s">
        <v>43</v>
      </c>
    </row>
    <row r="3" spans="1:17" s="1" customFormat="1" ht="18" customHeight="1"/>
    <row r="4" spans="1:17" s="1" customFormat="1" ht="18" customHeight="1" thickBot="1">
      <c r="B4" s="2" t="s">
        <v>26</v>
      </c>
    </row>
    <row r="5" spans="1:17" s="1" customFormat="1" ht="18" customHeight="1">
      <c r="B5" s="502" t="s">
        <v>0</v>
      </c>
      <c r="C5" s="503"/>
      <c r="D5" s="503"/>
      <c r="E5" s="503"/>
      <c r="F5" s="503"/>
      <c r="G5" s="503"/>
      <c r="H5" s="503"/>
      <c r="I5" s="504" t="s">
        <v>1</v>
      </c>
      <c r="J5" s="505"/>
      <c r="K5" s="505"/>
      <c r="L5" s="504" t="s">
        <v>37</v>
      </c>
      <c r="M5" s="506"/>
      <c r="N5" s="504" t="s">
        <v>2</v>
      </c>
      <c r="O5" s="505"/>
      <c r="P5" s="505"/>
      <c r="Q5" s="507"/>
    </row>
    <row r="6" spans="1:17" s="1" customFormat="1" ht="18" customHeight="1">
      <c r="B6" s="508" t="s">
        <v>15</v>
      </c>
      <c r="C6" s="509"/>
      <c r="D6" s="509"/>
      <c r="E6" s="509"/>
      <c r="F6" s="509"/>
      <c r="G6" s="509"/>
      <c r="H6" s="509"/>
      <c r="I6" s="494" t="s">
        <v>29</v>
      </c>
      <c r="J6" s="494"/>
      <c r="K6" s="495"/>
      <c r="L6" s="495" t="s">
        <v>7</v>
      </c>
      <c r="M6" s="496"/>
      <c r="N6" s="497">
        <v>450</v>
      </c>
      <c r="O6" s="498"/>
      <c r="P6" s="498"/>
      <c r="Q6" s="499"/>
    </row>
    <row r="7" spans="1:17" s="1" customFormat="1" ht="18" customHeight="1">
      <c r="B7" s="508" t="s">
        <v>17</v>
      </c>
      <c r="C7" s="509"/>
      <c r="D7" s="509"/>
      <c r="E7" s="509"/>
      <c r="F7" s="509"/>
      <c r="G7" s="509"/>
      <c r="H7" s="509"/>
      <c r="I7" s="494" t="s">
        <v>30</v>
      </c>
      <c r="J7" s="494"/>
      <c r="K7" s="495"/>
      <c r="L7" s="495" t="s">
        <v>24</v>
      </c>
      <c r="M7" s="496"/>
      <c r="N7" s="497">
        <v>90</v>
      </c>
      <c r="O7" s="498"/>
      <c r="P7" s="498"/>
      <c r="Q7" s="499"/>
    </row>
    <row r="8" spans="1:17" s="1" customFormat="1" ht="18" customHeight="1">
      <c r="B8" s="508" t="s">
        <v>16</v>
      </c>
      <c r="C8" s="509"/>
      <c r="D8" s="509"/>
      <c r="E8" s="509"/>
      <c r="F8" s="509"/>
      <c r="G8" s="509"/>
      <c r="H8" s="509"/>
      <c r="I8" s="494" t="s">
        <v>31</v>
      </c>
      <c r="J8" s="494"/>
      <c r="K8" s="495"/>
      <c r="L8" s="495" t="s">
        <v>24</v>
      </c>
      <c r="M8" s="496"/>
      <c r="N8" s="497">
        <v>330</v>
      </c>
      <c r="O8" s="498"/>
      <c r="P8" s="498"/>
      <c r="Q8" s="499"/>
    </row>
    <row r="9" spans="1:17" s="1" customFormat="1" ht="18" customHeight="1">
      <c r="B9" s="508" t="s">
        <v>20</v>
      </c>
      <c r="C9" s="509"/>
      <c r="D9" s="509"/>
      <c r="E9" s="509"/>
      <c r="F9" s="509"/>
      <c r="G9" s="509"/>
      <c r="H9" s="509"/>
      <c r="I9" s="494" t="s">
        <v>32</v>
      </c>
      <c r="J9" s="494"/>
      <c r="K9" s="495"/>
      <c r="L9" s="495" t="s">
        <v>24</v>
      </c>
      <c r="M9" s="496"/>
      <c r="N9" s="497">
        <v>380</v>
      </c>
      <c r="O9" s="498"/>
      <c r="P9" s="498"/>
      <c r="Q9" s="499"/>
    </row>
    <row r="10" spans="1:17" s="1" customFormat="1" ht="18" customHeight="1">
      <c r="B10" s="508" t="s">
        <v>18</v>
      </c>
      <c r="C10" s="509"/>
      <c r="D10" s="509"/>
      <c r="E10" s="509"/>
      <c r="F10" s="509"/>
      <c r="G10" s="509"/>
      <c r="H10" s="509"/>
      <c r="I10" s="494" t="s">
        <v>33</v>
      </c>
      <c r="J10" s="494"/>
      <c r="K10" s="495"/>
      <c r="L10" s="495" t="s">
        <v>25</v>
      </c>
      <c r="M10" s="496"/>
      <c r="N10" s="497">
        <v>13.500999999999999</v>
      </c>
      <c r="O10" s="498"/>
      <c r="P10" s="498"/>
      <c r="Q10" s="499"/>
    </row>
    <row r="11" spans="1:17" s="1" customFormat="1" ht="18" customHeight="1">
      <c r="B11" s="508" t="s">
        <v>19</v>
      </c>
      <c r="C11" s="509"/>
      <c r="D11" s="509"/>
      <c r="E11" s="509"/>
      <c r="F11" s="509"/>
      <c r="G11" s="509"/>
      <c r="H11" s="509"/>
      <c r="I11" s="494" t="s">
        <v>34</v>
      </c>
      <c r="J11" s="494"/>
      <c r="K11" s="495"/>
      <c r="L11" s="495" t="s">
        <v>25</v>
      </c>
      <c r="M11" s="496"/>
      <c r="N11" s="497">
        <v>10.500999999999999</v>
      </c>
      <c r="O11" s="498"/>
      <c r="P11" s="498"/>
      <c r="Q11" s="499"/>
    </row>
    <row r="12" spans="1:17" s="1" customFormat="1" ht="18" customHeight="1">
      <c r="B12" s="492" t="s">
        <v>118</v>
      </c>
      <c r="C12" s="493"/>
      <c r="D12" s="493"/>
      <c r="E12" s="493"/>
      <c r="F12" s="493"/>
      <c r="G12" s="493"/>
      <c r="H12" s="493"/>
      <c r="I12" s="494" t="s">
        <v>89</v>
      </c>
      <c r="J12" s="494"/>
      <c r="K12" s="495"/>
      <c r="L12" s="495" t="s">
        <v>88</v>
      </c>
      <c r="M12" s="496"/>
      <c r="N12" s="497">
        <v>2.25</v>
      </c>
      <c r="O12" s="498"/>
      <c r="P12" s="498"/>
      <c r="Q12" s="499"/>
    </row>
    <row r="13" spans="1:17" s="1" customFormat="1" ht="18" customHeight="1">
      <c r="B13" s="508" t="s">
        <v>21</v>
      </c>
      <c r="C13" s="509"/>
      <c r="D13" s="509"/>
      <c r="E13" s="509"/>
      <c r="F13" s="509"/>
      <c r="G13" s="509"/>
      <c r="H13" s="509"/>
      <c r="I13" s="494" t="s">
        <v>35</v>
      </c>
      <c r="J13" s="494"/>
      <c r="K13" s="495"/>
      <c r="L13" s="495" t="s">
        <v>23</v>
      </c>
      <c r="M13" s="496"/>
      <c r="N13" s="497">
        <v>0.9</v>
      </c>
      <c r="O13" s="498"/>
      <c r="P13" s="498"/>
      <c r="Q13" s="499"/>
    </row>
    <row r="14" spans="1:17" s="1" customFormat="1" ht="18" customHeight="1" thickBot="1">
      <c r="B14" s="525" t="s">
        <v>22</v>
      </c>
      <c r="C14" s="526"/>
      <c r="D14" s="526"/>
      <c r="E14" s="526"/>
      <c r="F14" s="526"/>
      <c r="G14" s="526"/>
      <c r="H14" s="526"/>
      <c r="I14" s="527" t="s">
        <v>36</v>
      </c>
      <c r="J14" s="527"/>
      <c r="K14" s="500"/>
      <c r="L14" s="500" t="s">
        <v>23</v>
      </c>
      <c r="M14" s="501"/>
      <c r="N14" s="522">
        <v>0.8</v>
      </c>
      <c r="O14" s="523"/>
      <c r="P14" s="523"/>
      <c r="Q14" s="524"/>
    </row>
    <row r="15" spans="1:17" s="1" customFormat="1" ht="18" customHeight="1">
      <c r="B15" s="4"/>
      <c r="C15" s="4"/>
      <c r="D15" s="4"/>
      <c r="E15" s="4"/>
      <c r="F15" s="4"/>
      <c r="G15" s="4"/>
      <c r="H15" s="4"/>
      <c r="I15" s="4"/>
      <c r="J15" s="4"/>
      <c r="K15" s="4"/>
      <c r="L15" s="4"/>
      <c r="M15" s="4"/>
      <c r="N15" s="4"/>
    </row>
    <row r="16" spans="1:17" s="1" customFormat="1" ht="18" customHeight="1">
      <c r="B16" s="4"/>
      <c r="C16" s="4"/>
      <c r="D16" s="4"/>
      <c r="E16" s="4"/>
      <c r="F16" s="4"/>
      <c r="G16" s="4"/>
      <c r="H16" s="4"/>
      <c r="I16" s="4"/>
      <c r="J16" s="4"/>
      <c r="K16" s="4"/>
      <c r="L16" s="4"/>
      <c r="M16" s="4"/>
      <c r="N16" s="4"/>
    </row>
    <row r="17" spans="2:226" s="1" customFormat="1" ht="18" customHeight="1">
      <c r="B17" s="2" t="s">
        <v>38</v>
      </c>
    </row>
    <row r="18" spans="2:226" s="1" customFormat="1" ht="18" customHeight="1" thickBot="1">
      <c r="B18" s="2" t="s">
        <v>63</v>
      </c>
    </row>
    <row r="19" spans="2:226" s="1" customFormat="1" ht="18" customHeight="1">
      <c r="B19" s="502" t="s">
        <v>0</v>
      </c>
      <c r="C19" s="503"/>
      <c r="D19" s="503"/>
      <c r="E19" s="503"/>
      <c r="F19" s="503"/>
      <c r="G19" s="503"/>
      <c r="H19" s="503"/>
      <c r="I19" s="504" t="s">
        <v>1</v>
      </c>
      <c r="J19" s="505"/>
      <c r="K19" s="505"/>
      <c r="L19" s="504" t="s">
        <v>37</v>
      </c>
      <c r="M19" s="506"/>
      <c r="N19" s="504" t="s">
        <v>2</v>
      </c>
      <c r="O19" s="505"/>
      <c r="P19" s="505"/>
      <c r="Q19" s="507"/>
    </row>
    <row r="20" spans="2:226" s="1" customFormat="1" ht="18" customHeight="1">
      <c r="B20" s="510" t="s">
        <v>3</v>
      </c>
      <c r="C20" s="511"/>
      <c r="D20" s="511"/>
      <c r="E20" s="511"/>
      <c r="F20" s="511"/>
      <c r="G20" s="511"/>
      <c r="H20" s="512"/>
      <c r="I20" s="488" t="s">
        <v>39</v>
      </c>
      <c r="J20" s="488"/>
      <c r="K20" s="488"/>
      <c r="L20" s="495" t="s">
        <v>7</v>
      </c>
      <c r="M20" s="496"/>
      <c r="N20" s="497" t="str">
        <f ca="1">'最大、最小接続数計算'!U11</f>
        <v>-</v>
      </c>
      <c r="O20" s="498"/>
      <c r="P20" s="498"/>
      <c r="Q20" s="499"/>
    </row>
    <row r="21" spans="2:226" s="1" customFormat="1" ht="18" customHeight="1">
      <c r="B21" s="510" t="s">
        <v>4</v>
      </c>
      <c r="C21" s="511"/>
      <c r="D21" s="511"/>
      <c r="E21" s="511"/>
      <c r="F21" s="511"/>
      <c r="G21" s="511"/>
      <c r="H21" s="512"/>
      <c r="I21" s="488" t="s">
        <v>40</v>
      </c>
      <c r="J21" s="488"/>
      <c r="K21" s="488"/>
      <c r="L21" s="495" t="s">
        <v>25</v>
      </c>
      <c r="M21" s="496"/>
      <c r="N21" s="497" t="str">
        <f ca="1">'最大、最小接続数計算'!U12</f>
        <v>-</v>
      </c>
      <c r="O21" s="498"/>
      <c r="P21" s="498"/>
      <c r="Q21" s="499"/>
    </row>
    <row r="22" spans="2:226" s="1" customFormat="1" ht="18" customHeight="1">
      <c r="B22" s="510" t="s">
        <v>6</v>
      </c>
      <c r="C22" s="511"/>
      <c r="D22" s="511"/>
      <c r="E22" s="511"/>
      <c r="F22" s="511"/>
      <c r="G22" s="511"/>
      <c r="H22" s="512"/>
      <c r="I22" s="488" t="s">
        <v>12</v>
      </c>
      <c r="J22" s="488"/>
      <c r="K22" s="488"/>
      <c r="L22" s="495" t="s">
        <v>24</v>
      </c>
      <c r="M22" s="496"/>
      <c r="N22" s="497" t="str">
        <f ca="1">'最大、最小接続数計算'!U13</f>
        <v>-</v>
      </c>
      <c r="O22" s="498"/>
      <c r="P22" s="498"/>
      <c r="Q22" s="499"/>
    </row>
    <row r="23" spans="2:226" s="1" customFormat="1" ht="18" customHeight="1">
      <c r="B23" s="510" t="s">
        <v>14</v>
      </c>
      <c r="C23" s="511"/>
      <c r="D23" s="511"/>
      <c r="E23" s="511"/>
      <c r="F23" s="511"/>
      <c r="G23" s="511"/>
      <c r="H23" s="512"/>
      <c r="I23" s="488" t="s">
        <v>13</v>
      </c>
      <c r="J23" s="488"/>
      <c r="K23" s="488"/>
      <c r="L23" s="495" t="s">
        <v>25</v>
      </c>
      <c r="M23" s="496"/>
      <c r="N23" s="497" t="str">
        <f ca="1">'最大、最小接続数計算'!U14</f>
        <v>-</v>
      </c>
      <c r="O23" s="498"/>
      <c r="P23" s="498"/>
      <c r="Q23" s="499"/>
    </row>
    <row r="24" spans="2:226" s="1" customFormat="1" ht="18" customHeight="1" thickBot="1">
      <c r="B24" s="528" t="s">
        <v>5</v>
      </c>
      <c r="C24" s="529"/>
      <c r="D24" s="529"/>
      <c r="E24" s="529"/>
      <c r="F24" s="529"/>
      <c r="G24" s="529"/>
      <c r="H24" s="530"/>
      <c r="I24" s="531" t="s">
        <v>11</v>
      </c>
      <c r="J24" s="531"/>
      <c r="K24" s="531"/>
      <c r="L24" s="500" t="s">
        <v>8</v>
      </c>
      <c r="M24" s="501"/>
      <c r="N24" s="522" t="str">
        <f ca="1">'最大、最小接続数計算'!U15</f>
        <v>-</v>
      </c>
      <c r="O24" s="523"/>
      <c r="P24" s="523"/>
      <c r="Q24" s="524"/>
    </row>
    <row r="25" spans="2:226" s="1" customFormat="1" ht="18" customHeight="1"/>
    <row r="26" spans="2:226" s="1" customFormat="1" ht="18" customHeight="1" thickBot="1">
      <c r="B26" s="2" t="s">
        <v>156</v>
      </c>
    </row>
    <row r="27" spans="2:226" s="1" customFormat="1" ht="18" customHeight="1">
      <c r="B27" s="534" t="s">
        <v>157</v>
      </c>
      <c r="C27" s="535"/>
      <c r="D27" s="535"/>
      <c r="E27" s="535"/>
      <c r="F27" s="535"/>
      <c r="G27" s="535"/>
      <c r="H27" s="536"/>
      <c r="I27" s="537" t="s">
        <v>42</v>
      </c>
      <c r="J27" s="537"/>
      <c r="K27" s="537"/>
      <c r="L27" s="538" t="s">
        <v>41</v>
      </c>
      <c r="M27" s="539"/>
      <c r="N27" s="564">
        <f>'最大、最小接続数計算'!U17</f>
        <v>2.25</v>
      </c>
      <c r="O27" s="565"/>
      <c r="P27" s="565"/>
      <c r="Q27" s="566"/>
    </row>
    <row r="28" spans="2:226" s="1" customFormat="1" ht="18" customHeight="1" thickBot="1">
      <c r="B28" s="542" t="s">
        <v>121</v>
      </c>
      <c r="C28" s="543"/>
      <c r="D28" s="543"/>
      <c r="E28" s="543"/>
      <c r="F28" s="543"/>
      <c r="G28" s="543"/>
      <c r="H28" s="543"/>
      <c r="I28" s="544" t="s">
        <v>120</v>
      </c>
      <c r="J28" s="544"/>
      <c r="K28" s="544"/>
      <c r="L28" s="544" t="s">
        <v>120</v>
      </c>
      <c r="M28" s="544"/>
      <c r="N28" s="544" t="str">
        <f>'最大、最小接続数計算'!U18</f>
        <v>有</v>
      </c>
      <c r="O28" s="544"/>
      <c r="P28" s="544"/>
      <c r="Q28" s="545"/>
      <c r="W28" s="2" t="s">
        <v>48</v>
      </c>
    </row>
    <row r="29" spans="2:226" s="1" customFormat="1" ht="18" customHeight="1" thickBot="1"/>
    <row r="30" spans="2:226" s="1" customFormat="1" ht="18" customHeight="1" thickBot="1">
      <c r="S30" s="552" t="s">
        <v>54</v>
      </c>
      <c r="T30" s="552"/>
      <c r="U30" s="552"/>
      <c r="V30" s="553"/>
      <c r="W30" s="489" t="e">
        <f ca="1">ROUNDUP($N$8/N22,0)</f>
        <v>#VALUE!</v>
      </c>
      <c r="X30" s="490"/>
      <c r="Y30" s="490"/>
      <c r="Z30" s="491"/>
    </row>
    <row r="31" spans="2:226" s="1" customFormat="1" ht="18" customHeight="1" thickBot="1"/>
    <row r="32" spans="2:226" s="1" customFormat="1" ht="18" customHeight="1" thickBot="1">
      <c r="W32" s="489" t="e">
        <f ca="1">$W$30</f>
        <v>#VALUE!</v>
      </c>
      <c r="X32" s="490"/>
      <c r="Y32" s="490"/>
      <c r="Z32" s="491"/>
      <c r="AB32" s="489" t="e">
        <f ca="1">$W$30-1</f>
        <v>#VALUE!</v>
      </c>
      <c r="AC32" s="490"/>
      <c r="AD32" s="490"/>
      <c r="AE32" s="491"/>
      <c r="AG32" s="489" t="e">
        <f ca="1">$W$30-2</f>
        <v>#VALUE!</v>
      </c>
      <c r="AH32" s="490"/>
      <c r="AI32" s="490"/>
      <c r="AJ32" s="491"/>
      <c r="AL32" s="489" t="e">
        <f ca="1">$W$30-3</f>
        <v>#VALUE!</v>
      </c>
      <c r="AM32" s="490"/>
      <c r="AN32" s="490"/>
      <c r="AO32" s="491"/>
      <c r="AQ32" s="489" t="e">
        <f ca="1">$W$30-4</f>
        <v>#VALUE!</v>
      </c>
      <c r="AR32" s="490"/>
      <c r="AS32" s="490"/>
      <c r="AT32" s="491"/>
      <c r="AV32" s="489" t="e">
        <f ca="1">$W$30-5</f>
        <v>#VALUE!</v>
      </c>
      <c r="AW32" s="490"/>
      <c r="AX32" s="490"/>
      <c r="AY32" s="491"/>
      <c r="BA32" s="489" t="e">
        <f ca="1">$W$30-6</f>
        <v>#VALUE!</v>
      </c>
      <c r="BB32" s="490"/>
      <c r="BC32" s="490"/>
      <c r="BD32" s="491"/>
      <c r="BF32" s="489" t="e">
        <f ca="1">$W$30-7</f>
        <v>#VALUE!</v>
      </c>
      <c r="BG32" s="490"/>
      <c r="BH32" s="490"/>
      <c r="BI32" s="491"/>
      <c r="BK32" s="489" t="e">
        <f ca="1">$W$30-8</f>
        <v>#VALUE!</v>
      </c>
      <c r="BL32" s="490"/>
      <c r="BM32" s="490"/>
      <c r="BN32" s="491"/>
      <c r="BP32" s="489" t="e">
        <f ca="1">$W$30-9</f>
        <v>#VALUE!</v>
      </c>
      <c r="BQ32" s="490"/>
      <c r="BR32" s="490"/>
      <c r="BS32" s="491"/>
      <c r="BU32" s="489" t="e">
        <f ca="1">$W$30-10</f>
        <v>#VALUE!</v>
      </c>
      <c r="BV32" s="490"/>
      <c r="BW32" s="490"/>
      <c r="BX32" s="491"/>
      <c r="BZ32" s="489" t="e">
        <f ca="1">$W$30-11</f>
        <v>#VALUE!</v>
      </c>
      <c r="CA32" s="490"/>
      <c r="CB32" s="490"/>
      <c r="CC32" s="491"/>
      <c r="CE32" s="489" t="e">
        <f ca="1">$W$30-12</f>
        <v>#VALUE!</v>
      </c>
      <c r="CF32" s="490"/>
      <c r="CG32" s="490"/>
      <c r="CH32" s="491"/>
      <c r="CJ32" s="489" t="e">
        <f ca="1">$W$30-13</f>
        <v>#VALUE!</v>
      </c>
      <c r="CK32" s="490"/>
      <c r="CL32" s="490"/>
      <c r="CM32" s="491"/>
      <c r="CO32" s="489" t="e">
        <f ca="1">$W$30-14</f>
        <v>#VALUE!</v>
      </c>
      <c r="CP32" s="490"/>
      <c r="CQ32" s="490"/>
      <c r="CR32" s="491"/>
      <c r="CT32" s="489" t="e">
        <f ca="1">$W$30-15</f>
        <v>#VALUE!</v>
      </c>
      <c r="CU32" s="490"/>
      <c r="CV32" s="490"/>
      <c r="CW32" s="491"/>
      <c r="CY32" s="489" t="e">
        <f ca="1">$W$30-16</f>
        <v>#VALUE!</v>
      </c>
      <c r="CZ32" s="490"/>
      <c r="DA32" s="490"/>
      <c r="DB32" s="491"/>
      <c r="DD32" s="489" t="e">
        <f ca="1">$W$30-17</f>
        <v>#VALUE!</v>
      </c>
      <c r="DE32" s="490"/>
      <c r="DF32" s="490"/>
      <c r="DG32" s="491"/>
      <c r="DI32" s="489" t="e">
        <f ca="1">$W$30-18</f>
        <v>#VALUE!</v>
      </c>
      <c r="DJ32" s="490"/>
      <c r="DK32" s="490"/>
      <c r="DL32" s="491"/>
      <c r="DN32" s="489" t="e">
        <f ca="1">$W$30-19</f>
        <v>#VALUE!</v>
      </c>
      <c r="DO32" s="490"/>
      <c r="DP32" s="490"/>
      <c r="DQ32" s="491"/>
      <c r="DS32" s="489" t="e">
        <f ca="1">$W$30-20</f>
        <v>#VALUE!</v>
      </c>
      <c r="DT32" s="490"/>
      <c r="DU32" s="490"/>
      <c r="DV32" s="491"/>
      <c r="DX32" s="489" t="e">
        <f ca="1">$W$30-21</f>
        <v>#VALUE!</v>
      </c>
      <c r="DY32" s="490"/>
      <c r="DZ32" s="490"/>
      <c r="EA32" s="491"/>
      <c r="EC32" s="489" t="e">
        <f ca="1">$W$30-22</f>
        <v>#VALUE!</v>
      </c>
      <c r="ED32" s="490"/>
      <c r="EE32" s="490"/>
      <c r="EF32" s="491"/>
      <c r="EH32" s="489" t="e">
        <f ca="1">$W$30-23</f>
        <v>#VALUE!</v>
      </c>
      <c r="EI32" s="490"/>
      <c r="EJ32" s="490"/>
      <c r="EK32" s="491"/>
      <c r="EM32" s="489" t="e">
        <f ca="1">$W$30-24</f>
        <v>#VALUE!</v>
      </c>
      <c r="EN32" s="490"/>
      <c r="EO32" s="490"/>
      <c r="EP32" s="491"/>
      <c r="ER32" s="489" t="e">
        <f ca="1">$W$30-25</f>
        <v>#VALUE!</v>
      </c>
      <c r="ES32" s="490"/>
      <c r="ET32" s="490"/>
      <c r="EU32" s="491"/>
      <c r="EW32" s="489" t="e">
        <f ca="1">$W$30-26</f>
        <v>#VALUE!</v>
      </c>
      <c r="EX32" s="490"/>
      <c r="EY32" s="490"/>
      <c r="EZ32" s="491"/>
      <c r="FB32" s="489" t="e">
        <f ca="1">$W$30-27</f>
        <v>#VALUE!</v>
      </c>
      <c r="FC32" s="490"/>
      <c r="FD32" s="490"/>
      <c r="FE32" s="491"/>
      <c r="FG32" s="489" t="e">
        <f ca="1">$W$30-28</f>
        <v>#VALUE!</v>
      </c>
      <c r="FH32" s="490"/>
      <c r="FI32" s="490"/>
      <c r="FJ32" s="491"/>
      <c r="FL32" s="489" t="e">
        <f ca="1">$W$30-29</f>
        <v>#VALUE!</v>
      </c>
      <c r="FM32" s="490"/>
      <c r="FN32" s="490"/>
      <c r="FO32" s="491"/>
      <c r="FQ32" s="489" t="e">
        <f ca="1">$W$30-30</f>
        <v>#VALUE!</v>
      </c>
      <c r="FR32" s="490"/>
      <c r="FS32" s="490"/>
      <c r="FT32" s="491"/>
      <c r="FV32" s="489" t="e">
        <f ca="1">$W$30-31</f>
        <v>#VALUE!</v>
      </c>
      <c r="FW32" s="490"/>
      <c r="FX32" s="490"/>
      <c r="FY32" s="491"/>
      <c r="GA32" s="489" t="e">
        <f ca="1">$W$30-32</f>
        <v>#VALUE!</v>
      </c>
      <c r="GB32" s="490"/>
      <c r="GC32" s="490"/>
      <c r="GD32" s="491"/>
      <c r="GF32" s="489" t="e">
        <f ca="1">$W$30-33</f>
        <v>#VALUE!</v>
      </c>
      <c r="GG32" s="490"/>
      <c r="GH32" s="490"/>
      <c r="GI32" s="491"/>
      <c r="GK32" s="489" t="e">
        <f ca="1">$W$30-34</f>
        <v>#VALUE!</v>
      </c>
      <c r="GL32" s="490"/>
      <c r="GM32" s="490"/>
      <c r="GN32" s="491"/>
      <c r="GP32" s="489" t="e">
        <f ca="1">$W$30-35</f>
        <v>#VALUE!</v>
      </c>
      <c r="GQ32" s="490"/>
      <c r="GR32" s="490"/>
      <c r="GS32" s="491"/>
      <c r="GU32" s="489" t="e">
        <f ca="1">$W$30-36</f>
        <v>#VALUE!</v>
      </c>
      <c r="GV32" s="490"/>
      <c r="GW32" s="490"/>
      <c r="GX32" s="491"/>
      <c r="GZ32" s="489" t="e">
        <f ca="1">$W$30-37</f>
        <v>#VALUE!</v>
      </c>
      <c r="HA32" s="490"/>
      <c r="HB32" s="490"/>
      <c r="HC32" s="491"/>
      <c r="HE32" s="489" t="e">
        <f ca="1">$W$30-38</f>
        <v>#VALUE!</v>
      </c>
      <c r="HF32" s="490"/>
      <c r="HG32" s="490"/>
      <c r="HH32" s="491"/>
      <c r="HJ32" s="489" t="e">
        <f ca="1">$W$30-39</f>
        <v>#VALUE!</v>
      </c>
      <c r="HK32" s="490"/>
      <c r="HL32" s="490"/>
      <c r="HM32" s="491"/>
      <c r="HO32" s="489" t="e">
        <f ca="1">$W$30-40</f>
        <v>#VALUE!</v>
      </c>
      <c r="HP32" s="490"/>
      <c r="HQ32" s="490"/>
      <c r="HR32" s="491"/>
    </row>
    <row r="33" spans="19:226" s="1" customFormat="1" ht="18" customHeight="1"/>
    <row r="34" spans="19:226" s="1" customFormat="1" ht="18" customHeight="1">
      <c r="W34" s="488" t="e">
        <f ca="1">W32*$N$20</f>
        <v>#VALUE!</v>
      </c>
      <c r="X34" s="488"/>
      <c r="Y34" s="488"/>
      <c r="Z34" s="488"/>
      <c r="AA34" s="5"/>
      <c r="AB34" s="488" t="e">
        <f ca="1">AB32*$N$20</f>
        <v>#VALUE!</v>
      </c>
      <c r="AC34" s="488"/>
      <c r="AD34" s="488"/>
      <c r="AE34" s="488"/>
      <c r="AF34" s="5"/>
      <c r="AG34" s="488" t="e">
        <f ca="1">AG32*$N$20</f>
        <v>#VALUE!</v>
      </c>
      <c r="AH34" s="488"/>
      <c r="AI34" s="488"/>
      <c r="AJ34" s="488"/>
      <c r="AL34" s="488" t="e">
        <f ca="1">AL32*$N$20</f>
        <v>#VALUE!</v>
      </c>
      <c r="AM34" s="488"/>
      <c r="AN34" s="488"/>
      <c r="AO34" s="488"/>
      <c r="AQ34" s="488" t="e">
        <f ca="1">AQ32*$N$20</f>
        <v>#VALUE!</v>
      </c>
      <c r="AR34" s="488"/>
      <c r="AS34" s="488"/>
      <c r="AT34" s="488"/>
      <c r="AV34" s="488" t="e">
        <f ca="1">AV32*$N$20</f>
        <v>#VALUE!</v>
      </c>
      <c r="AW34" s="488"/>
      <c r="AX34" s="488"/>
      <c r="AY34" s="488"/>
      <c r="AZ34" s="5"/>
      <c r="BA34" s="488" t="e">
        <f ca="1">BA32*$N$20</f>
        <v>#VALUE!</v>
      </c>
      <c r="BB34" s="488"/>
      <c r="BC34" s="488"/>
      <c r="BD34" s="488"/>
      <c r="BE34" s="5"/>
      <c r="BF34" s="488" t="e">
        <f ca="1">BF32*$N$20</f>
        <v>#VALUE!</v>
      </c>
      <c r="BG34" s="488"/>
      <c r="BH34" s="488"/>
      <c r="BI34" s="488"/>
      <c r="BK34" s="488" t="e">
        <f ca="1">BK32*$N$20</f>
        <v>#VALUE!</v>
      </c>
      <c r="BL34" s="488"/>
      <c r="BM34" s="488"/>
      <c r="BN34" s="488"/>
      <c r="BP34" s="488" t="e">
        <f ca="1">BP32*$N$20</f>
        <v>#VALUE!</v>
      </c>
      <c r="BQ34" s="488"/>
      <c r="BR34" s="488"/>
      <c r="BS34" s="488"/>
      <c r="BU34" s="488" t="e">
        <f ca="1">BU32*$N$20</f>
        <v>#VALUE!</v>
      </c>
      <c r="BV34" s="488"/>
      <c r="BW34" s="488"/>
      <c r="BX34" s="488"/>
      <c r="BY34" s="5"/>
      <c r="BZ34" s="488" t="e">
        <f ca="1">BZ32*$N$20</f>
        <v>#VALUE!</v>
      </c>
      <c r="CA34" s="488"/>
      <c r="CB34" s="488"/>
      <c r="CC34" s="488"/>
      <c r="CD34" s="5"/>
      <c r="CE34" s="488" t="e">
        <f ca="1">CE32*$N$20</f>
        <v>#VALUE!</v>
      </c>
      <c r="CF34" s="488"/>
      <c r="CG34" s="488"/>
      <c r="CH34" s="488"/>
      <c r="CJ34" s="488" t="e">
        <f ca="1">CJ32*$N$20</f>
        <v>#VALUE!</v>
      </c>
      <c r="CK34" s="488"/>
      <c r="CL34" s="488"/>
      <c r="CM34" s="488"/>
      <c r="CO34" s="488" t="e">
        <f ca="1">CO32*$N$20</f>
        <v>#VALUE!</v>
      </c>
      <c r="CP34" s="488"/>
      <c r="CQ34" s="488"/>
      <c r="CR34" s="488"/>
      <c r="CT34" s="488" t="e">
        <f ca="1">CT32*$N$20</f>
        <v>#VALUE!</v>
      </c>
      <c r="CU34" s="488"/>
      <c r="CV34" s="488"/>
      <c r="CW34" s="488"/>
      <c r="CX34" s="5"/>
      <c r="CY34" s="488" t="e">
        <f ca="1">CY32*$N$20</f>
        <v>#VALUE!</v>
      </c>
      <c r="CZ34" s="488"/>
      <c r="DA34" s="488"/>
      <c r="DB34" s="488"/>
      <c r="DC34" s="5"/>
      <c r="DD34" s="488" t="e">
        <f ca="1">DD32*$N$20</f>
        <v>#VALUE!</v>
      </c>
      <c r="DE34" s="488"/>
      <c r="DF34" s="488"/>
      <c r="DG34" s="488"/>
      <c r="DI34" s="488" t="e">
        <f ca="1">DI32*$N$20</f>
        <v>#VALUE!</v>
      </c>
      <c r="DJ34" s="488"/>
      <c r="DK34" s="488"/>
      <c r="DL34" s="488"/>
      <c r="DN34" s="488" t="e">
        <f ca="1">DN32*$N$20</f>
        <v>#VALUE!</v>
      </c>
      <c r="DO34" s="488"/>
      <c r="DP34" s="488"/>
      <c r="DQ34" s="488"/>
      <c r="DS34" s="488" t="e">
        <f ca="1">DS32*$N$20</f>
        <v>#VALUE!</v>
      </c>
      <c r="DT34" s="488"/>
      <c r="DU34" s="488"/>
      <c r="DV34" s="488"/>
      <c r="DX34" s="488" t="e">
        <f ca="1">DX32*$N$20</f>
        <v>#VALUE!</v>
      </c>
      <c r="DY34" s="488"/>
      <c r="DZ34" s="488"/>
      <c r="EA34" s="488"/>
      <c r="EC34" s="488" t="e">
        <f ca="1">EC32*$N$20</f>
        <v>#VALUE!</v>
      </c>
      <c r="ED34" s="488"/>
      <c r="EE34" s="488"/>
      <c r="EF34" s="488"/>
      <c r="EH34" s="488" t="e">
        <f ca="1">EH32*$N$20</f>
        <v>#VALUE!</v>
      </c>
      <c r="EI34" s="488"/>
      <c r="EJ34" s="488"/>
      <c r="EK34" s="488"/>
      <c r="EM34" s="488" t="e">
        <f ca="1">EM32*$N$20</f>
        <v>#VALUE!</v>
      </c>
      <c r="EN34" s="488"/>
      <c r="EO34" s="488"/>
      <c r="EP34" s="488"/>
      <c r="ER34" s="488" t="e">
        <f ca="1">ER32*$N$20</f>
        <v>#VALUE!</v>
      </c>
      <c r="ES34" s="488"/>
      <c r="ET34" s="488"/>
      <c r="EU34" s="488"/>
      <c r="EW34" s="488" t="e">
        <f ca="1">EW32*$N$20</f>
        <v>#VALUE!</v>
      </c>
      <c r="EX34" s="488"/>
      <c r="EY34" s="488"/>
      <c r="EZ34" s="488"/>
      <c r="FB34" s="488" t="e">
        <f ca="1">FB32*$N$20</f>
        <v>#VALUE!</v>
      </c>
      <c r="FC34" s="488"/>
      <c r="FD34" s="488"/>
      <c r="FE34" s="488"/>
      <c r="FG34" s="488" t="e">
        <f ca="1">FG32*$N$20</f>
        <v>#VALUE!</v>
      </c>
      <c r="FH34" s="488"/>
      <c r="FI34" s="488"/>
      <c r="FJ34" s="488"/>
      <c r="FL34" s="488" t="e">
        <f ca="1">FL32*$N$20</f>
        <v>#VALUE!</v>
      </c>
      <c r="FM34" s="488"/>
      <c r="FN34" s="488"/>
      <c r="FO34" s="488"/>
      <c r="FQ34" s="488" t="e">
        <f ca="1">FQ32*$N$20</f>
        <v>#VALUE!</v>
      </c>
      <c r="FR34" s="488"/>
      <c r="FS34" s="488"/>
      <c r="FT34" s="488"/>
      <c r="FV34" s="488" t="e">
        <f ca="1">FV32*$N$20</f>
        <v>#VALUE!</v>
      </c>
      <c r="FW34" s="488"/>
      <c r="FX34" s="488"/>
      <c r="FY34" s="488"/>
      <c r="GA34" s="488" t="e">
        <f ca="1">GA32*$N$20</f>
        <v>#VALUE!</v>
      </c>
      <c r="GB34" s="488"/>
      <c r="GC34" s="488"/>
      <c r="GD34" s="488"/>
      <c r="GF34" s="488" t="e">
        <f ca="1">GF32*$N$20</f>
        <v>#VALUE!</v>
      </c>
      <c r="GG34" s="488"/>
      <c r="GH34" s="488"/>
      <c r="GI34" s="488"/>
      <c r="GK34" s="488" t="e">
        <f ca="1">GK32*$N$20</f>
        <v>#VALUE!</v>
      </c>
      <c r="GL34" s="488"/>
      <c r="GM34" s="488"/>
      <c r="GN34" s="488"/>
      <c r="GP34" s="488" t="e">
        <f ca="1">GP32*$N$20</f>
        <v>#VALUE!</v>
      </c>
      <c r="GQ34" s="488"/>
      <c r="GR34" s="488"/>
      <c r="GS34" s="488"/>
      <c r="GU34" s="488" t="e">
        <f ca="1">GU32*$N$20</f>
        <v>#VALUE!</v>
      </c>
      <c r="GV34" s="488"/>
      <c r="GW34" s="488"/>
      <c r="GX34" s="488"/>
      <c r="GZ34" s="488" t="e">
        <f ca="1">GZ32*$N$20</f>
        <v>#VALUE!</v>
      </c>
      <c r="HA34" s="488"/>
      <c r="HB34" s="488"/>
      <c r="HC34" s="488"/>
      <c r="HE34" s="488" t="e">
        <f ca="1">HE32*$N$20</f>
        <v>#VALUE!</v>
      </c>
      <c r="HF34" s="488"/>
      <c r="HG34" s="488"/>
      <c r="HH34" s="488"/>
      <c r="HJ34" s="488" t="e">
        <f ca="1">HJ32*$N$20</f>
        <v>#VALUE!</v>
      </c>
      <c r="HK34" s="488"/>
      <c r="HL34" s="488"/>
      <c r="HM34" s="488"/>
      <c r="HO34" s="488" t="e">
        <f ca="1">HO32*$N$20</f>
        <v>#VALUE!</v>
      </c>
      <c r="HP34" s="488"/>
      <c r="HQ34" s="488"/>
      <c r="HR34" s="488"/>
    </row>
    <row r="35" spans="19:226" s="1" customFormat="1" ht="18" customHeight="1" thickBot="1">
      <c r="W35" s="518" t="e">
        <f ca="1">W32*$N$22</f>
        <v>#VALUE!</v>
      </c>
      <c r="X35" s="518"/>
      <c r="Y35" s="518"/>
      <c r="Z35" s="518"/>
      <c r="AA35" s="5"/>
      <c r="AB35" s="518" t="e">
        <f ca="1">AB32*$N$22</f>
        <v>#VALUE!</v>
      </c>
      <c r="AC35" s="518"/>
      <c r="AD35" s="518"/>
      <c r="AE35" s="518"/>
      <c r="AF35" s="5"/>
      <c r="AG35" s="518" t="e">
        <f ca="1">AG32*$N$22</f>
        <v>#VALUE!</v>
      </c>
      <c r="AH35" s="518"/>
      <c r="AI35" s="518"/>
      <c r="AJ35" s="518"/>
      <c r="AL35" s="518" t="e">
        <f ca="1">AL32*$N$22</f>
        <v>#VALUE!</v>
      </c>
      <c r="AM35" s="518"/>
      <c r="AN35" s="518"/>
      <c r="AO35" s="518"/>
      <c r="AQ35" s="518" t="e">
        <f ca="1">AQ32*$N$22</f>
        <v>#VALUE!</v>
      </c>
      <c r="AR35" s="518"/>
      <c r="AS35" s="518"/>
      <c r="AT35" s="518"/>
      <c r="AV35" s="518" t="e">
        <f ca="1">AV32*$N$22</f>
        <v>#VALUE!</v>
      </c>
      <c r="AW35" s="518"/>
      <c r="AX35" s="518"/>
      <c r="AY35" s="518"/>
      <c r="AZ35" s="5"/>
      <c r="BA35" s="518" t="e">
        <f ca="1">BA32*$N$22</f>
        <v>#VALUE!</v>
      </c>
      <c r="BB35" s="518"/>
      <c r="BC35" s="518"/>
      <c r="BD35" s="518"/>
      <c r="BE35" s="5"/>
      <c r="BF35" s="518" t="e">
        <f ca="1">BF32*$N$22</f>
        <v>#VALUE!</v>
      </c>
      <c r="BG35" s="518"/>
      <c r="BH35" s="518"/>
      <c r="BI35" s="518"/>
      <c r="BK35" s="518" t="e">
        <f ca="1">BK32*$N$22</f>
        <v>#VALUE!</v>
      </c>
      <c r="BL35" s="518"/>
      <c r="BM35" s="518"/>
      <c r="BN35" s="518"/>
      <c r="BP35" s="518" t="e">
        <f ca="1">BP32*$N$22</f>
        <v>#VALUE!</v>
      </c>
      <c r="BQ35" s="518"/>
      <c r="BR35" s="518"/>
      <c r="BS35" s="518"/>
      <c r="BU35" s="518" t="e">
        <f ca="1">BU32*$N$22</f>
        <v>#VALUE!</v>
      </c>
      <c r="BV35" s="518"/>
      <c r="BW35" s="518"/>
      <c r="BX35" s="518"/>
      <c r="BY35" s="5"/>
      <c r="BZ35" s="518" t="e">
        <f ca="1">BZ32*$N$22</f>
        <v>#VALUE!</v>
      </c>
      <c r="CA35" s="518"/>
      <c r="CB35" s="518"/>
      <c r="CC35" s="518"/>
      <c r="CD35" s="5"/>
      <c r="CE35" s="518" t="e">
        <f ca="1">CE32*$N$22</f>
        <v>#VALUE!</v>
      </c>
      <c r="CF35" s="518"/>
      <c r="CG35" s="518"/>
      <c r="CH35" s="518"/>
      <c r="CJ35" s="518" t="e">
        <f ca="1">CJ32*$N$22</f>
        <v>#VALUE!</v>
      </c>
      <c r="CK35" s="518"/>
      <c r="CL35" s="518"/>
      <c r="CM35" s="518"/>
      <c r="CO35" s="518" t="e">
        <f ca="1">CO32*$N$22</f>
        <v>#VALUE!</v>
      </c>
      <c r="CP35" s="518"/>
      <c r="CQ35" s="518"/>
      <c r="CR35" s="518"/>
      <c r="CT35" s="518" t="e">
        <f ca="1">CT32*$N$22</f>
        <v>#VALUE!</v>
      </c>
      <c r="CU35" s="518"/>
      <c r="CV35" s="518"/>
      <c r="CW35" s="518"/>
      <c r="CX35" s="5"/>
      <c r="CY35" s="518" t="e">
        <f ca="1">CY32*$N$22</f>
        <v>#VALUE!</v>
      </c>
      <c r="CZ35" s="518"/>
      <c r="DA35" s="518"/>
      <c r="DB35" s="518"/>
      <c r="DC35" s="5"/>
      <c r="DD35" s="518" t="e">
        <f ca="1">DD32*$N$22</f>
        <v>#VALUE!</v>
      </c>
      <c r="DE35" s="518"/>
      <c r="DF35" s="518"/>
      <c r="DG35" s="518"/>
      <c r="DI35" s="518" t="e">
        <f ca="1">DI32*$N$22</f>
        <v>#VALUE!</v>
      </c>
      <c r="DJ35" s="518"/>
      <c r="DK35" s="518"/>
      <c r="DL35" s="518"/>
      <c r="DN35" s="518" t="e">
        <f ca="1">DN32*$N$22</f>
        <v>#VALUE!</v>
      </c>
      <c r="DO35" s="518"/>
      <c r="DP35" s="518"/>
      <c r="DQ35" s="518"/>
      <c r="DS35" s="518" t="e">
        <f ca="1">DS32*$N$22</f>
        <v>#VALUE!</v>
      </c>
      <c r="DT35" s="518"/>
      <c r="DU35" s="518"/>
      <c r="DV35" s="518"/>
      <c r="DX35" s="518" t="e">
        <f ca="1">DX32*$N$22</f>
        <v>#VALUE!</v>
      </c>
      <c r="DY35" s="518"/>
      <c r="DZ35" s="518"/>
      <c r="EA35" s="518"/>
      <c r="EC35" s="518" t="e">
        <f ca="1">EC32*$N$22</f>
        <v>#VALUE!</v>
      </c>
      <c r="ED35" s="518"/>
      <c r="EE35" s="518"/>
      <c r="EF35" s="518"/>
      <c r="EH35" s="518" t="e">
        <f ca="1">EH32*$N$22</f>
        <v>#VALUE!</v>
      </c>
      <c r="EI35" s="518"/>
      <c r="EJ35" s="518"/>
      <c r="EK35" s="518"/>
      <c r="EM35" s="518" t="e">
        <f ca="1">EM32*$N$22</f>
        <v>#VALUE!</v>
      </c>
      <c r="EN35" s="518"/>
      <c r="EO35" s="518"/>
      <c r="EP35" s="518"/>
      <c r="ER35" s="518" t="e">
        <f ca="1">ER32*$N$22</f>
        <v>#VALUE!</v>
      </c>
      <c r="ES35" s="518"/>
      <c r="ET35" s="518"/>
      <c r="EU35" s="518"/>
      <c r="EW35" s="518" t="e">
        <f ca="1">EW32*$N$22</f>
        <v>#VALUE!</v>
      </c>
      <c r="EX35" s="518"/>
      <c r="EY35" s="518"/>
      <c r="EZ35" s="518"/>
      <c r="FB35" s="518" t="e">
        <f ca="1">FB32*$N$22</f>
        <v>#VALUE!</v>
      </c>
      <c r="FC35" s="518"/>
      <c r="FD35" s="518"/>
      <c r="FE35" s="518"/>
      <c r="FG35" s="518" t="e">
        <f ca="1">FG32*$N$22</f>
        <v>#VALUE!</v>
      </c>
      <c r="FH35" s="518"/>
      <c r="FI35" s="518"/>
      <c r="FJ35" s="518"/>
      <c r="FL35" s="518" t="e">
        <f ca="1">FL32*$N$22</f>
        <v>#VALUE!</v>
      </c>
      <c r="FM35" s="518"/>
      <c r="FN35" s="518"/>
      <c r="FO35" s="518"/>
      <c r="FQ35" s="518" t="e">
        <f ca="1">FQ32*$N$22</f>
        <v>#VALUE!</v>
      </c>
      <c r="FR35" s="518"/>
      <c r="FS35" s="518"/>
      <c r="FT35" s="518"/>
      <c r="FV35" s="518" t="e">
        <f ca="1">FV32*$N$22</f>
        <v>#VALUE!</v>
      </c>
      <c r="FW35" s="518"/>
      <c r="FX35" s="518"/>
      <c r="FY35" s="518"/>
      <c r="GA35" s="518" t="e">
        <f ca="1">GA32*$N$22</f>
        <v>#VALUE!</v>
      </c>
      <c r="GB35" s="518"/>
      <c r="GC35" s="518"/>
      <c r="GD35" s="518"/>
      <c r="GF35" s="518" t="e">
        <f ca="1">GF32*$N$22</f>
        <v>#VALUE!</v>
      </c>
      <c r="GG35" s="518"/>
      <c r="GH35" s="518"/>
      <c r="GI35" s="518"/>
      <c r="GK35" s="518" t="e">
        <f ca="1">GK32*$N$22</f>
        <v>#VALUE!</v>
      </c>
      <c r="GL35" s="518"/>
      <c r="GM35" s="518"/>
      <c r="GN35" s="518"/>
      <c r="GP35" s="518" t="e">
        <f ca="1">GP32*$N$22</f>
        <v>#VALUE!</v>
      </c>
      <c r="GQ35" s="518"/>
      <c r="GR35" s="518"/>
      <c r="GS35" s="518"/>
      <c r="GU35" s="518" t="e">
        <f ca="1">GU32*$N$22</f>
        <v>#VALUE!</v>
      </c>
      <c r="GV35" s="518"/>
      <c r="GW35" s="518"/>
      <c r="GX35" s="518"/>
      <c r="GZ35" s="518" t="e">
        <f ca="1">GZ32*$N$22</f>
        <v>#VALUE!</v>
      </c>
      <c r="HA35" s="518"/>
      <c r="HB35" s="518"/>
      <c r="HC35" s="518"/>
      <c r="HE35" s="518" t="e">
        <f ca="1">HE32*$N$22</f>
        <v>#VALUE!</v>
      </c>
      <c r="HF35" s="518"/>
      <c r="HG35" s="518"/>
      <c r="HH35" s="518"/>
      <c r="HJ35" s="518" t="e">
        <f ca="1">HJ32*$N$22</f>
        <v>#VALUE!</v>
      </c>
      <c r="HK35" s="518"/>
      <c r="HL35" s="518"/>
      <c r="HM35" s="518"/>
      <c r="HO35" s="518" t="e">
        <f ca="1">HO32*$N$22</f>
        <v>#VALUE!</v>
      </c>
      <c r="HP35" s="518"/>
      <c r="HQ35" s="518"/>
      <c r="HR35" s="518"/>
    </row>
    <row r="36" spans="19:226" s="1" customFormat="1" ht="18" customHeight="1" thickBot="1">
      <c r="S36" s="552" t="s">
        <v>50</v>
      </c>
      <c r="T36" s="552"/>
      <c r="U36" s="552"/>
      <c r="V36" s="553"/>
      <c r="W36" s="519" t="e">
        <f ca="1">IF(AND(W34&lt;=($N$6*$N$13),W35&lt;$N$9),"OK","NG")</f>
        <v>#VALUE!</v>
      </c>
      <c r="X36" s="520"/>
      <c r="Y36" s="520"/>
      <c r="Z36" s="521"/>
      <c r="AB36" s="519" t="e">
        <f ca="1">IF(AND(AB34&lt;=($N$6*$N$13),AB35&lt;$N$9),"OK","NG")</f>
        <v>#VALUE!</v>
      </c>
      <c r="AC36" s="520"/>
      <c r="AD36" s="520"/>
      <c r="AE36" s="521"/>
      <c r="AG36" s="519" t="e">
        <f ca="1">IF(AND(AG34&lt;=($N$6*$N$13),AG35&lt;$N$9),"OK","NG")</f>
        <v>#VALUE!</v>
      </c>
      <c r="AH36" s="520"/>
      <c r="AI36" s="520"/>
      <c r="AJ36" s="521"/>
      <c r="AL36" s="519" t="e">
        <f ca="1">IF(AND(AL34&lt;=($N$6*$N$13),AL35&lt;$N$9),"OK","NG")</f>
        <v>#VALUE!</v>
      </c>
      <c r="AM36" s="520"/>
      <c r="AN36" s="520"/>
      <c r="AO36" s="521"/>
      <c r="AQ36" s="519" t="e">
        <f ca="1">IF(AND(AQ34&lt;=($N$6*$N$13),AQ35&lt;$N$9),"OK","NG")</f>
        <v>#VALUE!</v>
      </c>
      <c r="AR36" s="520"/>
      <c r="AS36" s="520"/>
      <c r="AT36" s="521"/>
      <c r="AV36" s="519" t="e">
        <f ca="1">IF(AND(AV34&lt;=($N$6*$N$13),AV35&lt;$N$9),"OK","NG")</f>
        <v>#VALUE!</v>
      </c>
      <c r="AW36" s="520"/>
      <c r="AX36" s="520"/>
      <c r="AY36" s="521"/>
      <c r="BA36" s="519" t="e">
        <f ca="1">IF(AND(BA34&lt;=($N$6*$N$13),BA35&lt;$N$9),"OK","NG")</f>
        <v>#VALUE!</v>
      </c>
      <c r="BB36" s="520"/>
      <c r="BC36" s="520"/>
      <c r="BD36" s="521"/>
      <c r="BF36" s="519" t="e">
        <f ca="1">IF(AND(BF34&lt;=($N$6*$N$13),BF35&lt;$N$9),"OK","NG")</f>
        <v>#VALUE!</v>
      </c>
      <c r="BG36" s="520"/>
      <c r="BH36" s="520"/>
      <c r="BI36" s="521"/>
      <c r="BK36" s="519" t="e">
        <f ca="1">IF(AND(BK34&lt;=($N$6*$N$13),BK35&lt;$N$9),"OK","NG")</f>
        <v>#VALUE!</v>
      </c>
      <c r="BL36" s="520"/>
      <c r="BM36" s="520"/>
      <c r="BN36" s="521"/>
      <c r="BP36" s="519" t="e">
        <f ca="1">IF(AND(BP34&lt;=($N$6*$N$13),BP35&lt;$N$9),"OK","NG")</f>
        <v>#VALUE!</v>
      </c>
      <c r="BQ36" s="520"/>
      <c r="BR36" s="520"/>
      <c r="BS36" s="521"/>
      <c r="BU36" s="519" t="e">
        <f ca="1">IF(AND(BU34&lt;=($N$6*$N$13),BU35&lt;$N$9),"OK","NG")</f>
        <v>#VALUE!</v>
      </c>
      <c r="BV36" s="520"/>
      <c r="BW36" s="520"/>
      <c r="BX36" s="521"/>
      <c r="BZ36" s="519" t="e">
        <f ca="1">IF(AND(BZ34&lt;=($N$6*$N$13),BZ35&lt;$N$9),"OK","NG")</f>
        <v>#VALUE!</v>
      </c>
      <c r="CA36" s="520"/>
      <c r="CB36" s="520"/>
      <c r="CC36" s="521"/>
      <c r="CE36" s="519" t="e">
        <f ca="1">IF(AND(CE34&lt;=($N$6*$N$13),CE35&lt;$N$9),"OK","NG")</f>
        <v>#VALUE!</v>
      </c>
      <c r="CF36" s="520"/>
      <c r="CG36" s="520"/>
      <c r="CH36" s="521"/>
      <c r="CJ36" s="519" t="e">
        <f ca="1">IF(AND(CJ34&lt;=($N$6*$N$13),CJ35&lt;$N$9),"OK","NG")</f>
        <v>#VALUE!</v>
      </c>
      <c r="CK36" s="520"/>
      <c r="CL36" s="520"/>
      <c r="CM36" s="521"/>
      <c r="CO36" s="519" t="e">
        <f ca="1">IF(AND(CO34&lt;=($N$6*$N$13),CO35&lt;$N$9),"OK","NG")</f>
        <v>#VALUE!</v>
      </c>
      <c r="CP36" s="520"/>
      <c r="CQ36" s="520"/>
      <c r="CR36" s="521"/>
      <c r="CT36" s="519" t="e">
        <f ca="1">IF(AND(CT34&lt;=($N$6*$N$13),CT35&lt;$N$9),"OK","NG")</f>
        <v>#VALUE!</v>
      </c>
      <c r="CU36" s="520"/>
      <c r="CV36" s="520"/>
      <c r="CW36" s="521"/>
      <c r="CY36" s="519" t="e">
        <f ca="1">IF(AND(CY34&lt;=($N$6*$N$13),CY35&lt;$N$9),"OK","NG")</f>
        <v>#VALUE!</v>
      </c>
      <c r="CZ36" s="520"/>
      <c r="DA36" s="520"/>
      <c r="DB36" s="521"/>
      <c r="DD36" s="519" t="e">
        <f ca="1">IF(AND(DD34&lt;=($N$6*$N$13),DD35&lt;$N$9),"OK","NG")</f>
        <v>#VALUE!</v>
      </c>
      <c r="DE36" s="520"/>
      <c r="DF36" s="520"/>
      <c r="DG36" s="521"/>
      <c r="DI36" s="519" t="e">
        <f ca="1">IF(AND(DI34&lt;=($N$6*$N$13),DI35&lt;$N$9),"OK","NG")</f>
        <v>#VALUE!</v>
      </c>
      <c r="DJ36" s="520"/>
      <c r="DK36" s="520"/>
      <c r="DL36" s="521"/>
      <c r="DN36" s="519" t="e">
        <f ca="1">IF(AND(DN34&lt;=($N$6*$N$13),DN35&lt;$N$9),"OK","NG")</f>
        <v>#VALUE!</v>
      </c>
      <c r="DO36" s="520"/>
      <c r="DP36" s="520"/>
      <c r="DQ36" s="521"/>
      <c r="DS36" s="519" t="e">
        <f ca="1">IF(AND(DS34&lt;=($N$6*$N$13),DS35&lt;$N$9),"OK","NG")</f>
        <v>#VALUE!</v>
      </c>
      <c r="DT36" s="520"/>
      <c r="DU36" s="520"/>
      <c r="DV36" s="521"/>
      <c r="DX36" s="519" t="e">
        <f ca="1">IF(AND(DX34&lt;=($N$6*$N$13),DX35&lt;$N$9),"OK","NG")</f>
        <v>#VALUE!</v>
      </c>
      <c r="DY36" s="520"/>
      <c r="DZ36" s="520"/>
      <c r="EA36" s="521"/>
      <c r="EC36" s="519" t="e">
        <f ca="1">IF(AND(EC34&lt;=($N$6*$N$13),EC35&lt;$N$9),"OK","NG")</f>
        <v>#VALUE!</v>
      </c>
      <c r="ED36" s="520"/>
      <c r="EE36" s="520"/>
      <c r="EF36" s="521"/>
      <c r="EH36" s="519" t="e">
        <f ca="1">IF(AND(EH34&lt;=($N$6*$N$13),EH35&lt;$N$9),"OK","NG")</f>
        <v>#VALUE!</v>
      </c>
      <c r="EI36" s="520"/>
      <c r="EJ36" s="520"/>
      <c r="EK36" s="521"/>
      <c r="EM36" s="519" t="e">
        <f ca="1">IF(AND(EM34&lt;=($N$6*$N$13),EM35&lt;$N$9),"OK","NG")</f>
        <v>#VALUE!</v>
      </c>
      <c r="EN36" s="520"/>
      <c r="EO36" s="520"/>
      <c r="EP36" s="521"/>
      <c r="ER36" s="519" t="e">
        <f ca="1">IF(AND(ER34&lt;=($N$6*$N$13),ER35&lt;$N$9),"OK","NG")</f>
        <v>#VALUE!</v>
      </c>
      <c r="ES36" s="520"/>
      <c r="ET36" s="520"/>
      <c r="EU36" s="521"/>
      <c r="EW36" s="519" t="e">
        <f ca="1">IF(AND(EW34&lt;=($N$6*$N$13),EW35&lt;$N$9),"OK","NG")</f>
        <v>#VALUE!</v>
      </c>
      <c r="EX36" s="520"/>
      <c r="EY36" s="520"/>
      <c r="EZ36" s="521"/>
      <c r="FB36" s="519" t="e">
        <f ca="1">IF(AND(FB34&lt;=($N$6*$N$13),FB35&lt;$N$9),"OK","NG")</f>
        <v>#VALUE!</v>
      </c>
      <c r="FC36" s="520"/>
      <c r="FD36" s="520"/>
      <c r="FE36" s="521"/>
      <c r="FG36" s="519" t="e">
        <f ca="1">IF(AND(FG34&lt;=($N$6*$N$13),FG35&lt;$N$9),"OK","NG")</f>
        <v>#VALUE!</v>
      </c>
      <c r="FH36" s="520"/>
      <c r="FI36" s="520"/>
      <c r="FJ36" s="521"/>
      <c r="FL36" s="519" t="e">
        <f ca="1">IF(AND(FL34&lt;=($N$6*$N$13),FL35&lt;$N$9),"OK","NG")</f>
        <v>#VALUE!</v>
      </c>
      <c r="FM36" s="520"/>
      <c r="FN36" s="520"/>
      <c r="FO36" s="521"/>
      <c r="FQ36" s="519" t="e">
        <f ca="1">IF(AND(FQ34&lt;=($N$6*$N$13),FQ35&lt;$N$9),"OK","NG")</f>
        <v>#VALUE!</v>
      </c>
      <c r="FR36" s="520"/>
      <c r="FS36" s="520"/>
      <c r="FT36" s="521"/>
      <c r="FV36" s="519" t="e">
        <f ca="1">IF(AND(FV34&lt;=($N$6*$N$13),FV35&lt;$N$9),"OK","NG")</f>
        <v>#VALUE!</v>
      </c>
      <c r="FW36" s="520"/>
      <c r="FX36" s="520"/>
      <c r="FY36" s="521"/>
      <c r="GA36" s="519" t="e">
        <f ca="1">IF(AND(GA34&lt;=($N$6*$N$13),GA35&lt;$N$9),"OK","NG")</f>
        <v>#VALUE!</v>
      </c>
      <c r="GB36" s="520"/>
      <c r="GC36" s="520"/>
      <c r="GD36" s="521"/>
      <c r="GF36" s="519" t="e">
        <f ca="1">IF(AND(GF34&lt;=($N$6*$N$13),GF35&lt;$N$9),"OK","NG")</f>
        <v>#VALUE!</v>
      </c>
      <c r="GG36" s="520"/>
      <c r="GH36" s="520"/>
      <c r="GI36" s="521"/>
      <c r="GK36" s="519" t="e">
        <f ca="1">IF(AND(GK34&lt;=($N$6*$N$13),GK35&lt;$N$9),"OK","NG")</f>
        <v>#VALUE!</v>
      </c>
      <c r="GL36" s="520"/>
      <c r="GM36" s="520"/>
      <c r="GN36" s="521"/>
      <c r="GP36" s="519" t="e">
        <f ca="1">IF(AND(GP34&lt;=($N$6*$N$13),GP35&lt;$N$9),"OK","NG")</f>
        <v>#VALUE!</v>
      </c>
      <c r="GQ36" s="520"/>
      <c r="GR36" s="520"/>
      <c r="GS36" s="521"/>
      <c r="GU36" s="519" t="e">
        <f ca="1">IF(AND(GU34&lt;=($N$6*$N$13),GU35&lt;$N$9),"OK","NG")</f>
        <v>#VALUE!</v>
      </c>
      <c r="GV36" s="520"/>
      <c r="GW36" s="520"/>
      <c r="GX36" s="521"/>
      <c r="GZ36" s="519" t="e">
        <f ca="1">IF(AND(GZ34&lt;=($N$6*$N$13),GZ35&lt;$N$9),"OK","NG")</f>
        <v>#VALUE!</v>
      </c>
      <c r="HA36" s="520"/>
      <c r="HB36" s="520"/>
      <c r="HC36" s="521"/>
      <c r="HE36" s="519" t="e">
        <f ca="1">IF(AND(HE34&lt;=($N$6*$N$13),HE35&lt;$N$9),"OK","NG")</f>
        <v>#VALUE!</v>
      </c>
      <c r="HF36" s="520"/>
      <c r="HG36" s="520"/>
      <c r="HH36" s="521"/>
      <c r="HJ36" s="519" t="e">
        <f ca="1">IF(AND(HJ34&lt;=($N$6*$N$13),HJ35&lt;$N$9),"OK","NG")</f>
        <v>#VALUE!</v>
      </c>
      <c r="HK36" s="520"/>
      <c r="HL36" s="520"/>
      <c r="HM36" s="521"/>
      <c r="HO36" s="519" t="e">
        <f ca="1">IF(AND(HO34&lt;=($N$6*$N$13),HO35&lt;$N$9),"OK","NG")</f>
        <v>#VALUE!</v>
      </c>
      <c r="HP36" s="520"/>
      <c r="HQ36" s="520"/>
      <c r="HR36" s="521"/>
    </row>
    <row r="37" spans="19:226" s="1" customFormat="1" ht="18" customHeight="1"/>
    <row r="38" spans="19:226" s="1" customFormat="1" ht="18" customHeight="1">
      <c r="S38" s="552" t="s">
        <v>51</v>
      </c>
      <c r="T38" s="552"/>
      <c r="U38" s="552"/>
      <c r="V38" s="554"/>
      <c r="W38" s="488" t="e">
        <f ca="1">IF(W36="OK",W32,0)</f>
        <v>#VALUE!</v>
      </c>
      <c r="X38" s="488"/>
      <c r="Y38" s="488"/>
      <c r="Z38" s="488"/>
      <c r="AA38" s="5"/>
      <c r="AB38" s="488" t="e">
        <f ca="1">IF(AB36="OK",AB32,0)</f>
        <v>#VALUE!</v>
      </c>
      <c r="AC38" s="488"/>
      <c r="AD38" s="488"/>
      <c r="AE38" s="488"/>
      <c r="AF38" s="5"/>
      <c r="AG38" s="488" t="e">
        <f ca="1">IF(AG36="OK",AG32,0)</f>
        <v>#VALUE!</v>
      </c>
      <c r="AH38" s="488"/>
      <c r="AI38" s="488"/>
      <c r="AJ38" s="488"/>
      <c r="AL38" s="488" t="e">
        <f ca="1">IF(AL36="OK",AL32,0)</f>
        <v>#VALUE!</v>
      </c>
      <c r="AM38" s="488"/>
      <c r="AN38" s="488"/>
      <c r="AO38" s="488"/>
      <c r="AQ38" s="488" t="e">
        <f ca="1">IF(AQ36="OK",AQ32,0)</f>
        <v>#VALUE!</v>
      </c>
      <c r="AR38" s="488"/>
      <c r="AS38" s="488"/>
      <c r="AT38" s="488"/>
      <c r="AV38" s="488" t="e">
        <f ca="1">IF(AV36="OK",AV32,0)</f>
        <v>#VALUE!</v>
      </c>
      <c r="AW38" s="488"/>
      <c r="AX38" s="488"/>
      <c r="AY38" s="488"/>
      <c r="AZ38" s="5"/>
      <c r="BA38" s="488" t="e">
        <f ca="1">IF(BA36="OK",BA32,0)</f>
        <v>#VALUE!</v>
      </c>
      <c r="BB38" s="488"/>
      <c r="BC38" s="488"/>
      <c r="BD38" s="488"/>
      <c r="BE38" s="5"/>
      <c r="BF38" s="488" t="e">
        <f ca="1">IF(BF36="OK",BF32,0)</f>
        <v>#VALUE!</v>
      </c>
      <c r="BG38" s="488"/>
      <c r="BH38" s="488"/>
      <c r="BI38" s="488"/>
      <c r="BK38" s="488" t="e">
        <f ca="1">IF(BK36="OK",BK32,0)</f>
        <v>#VALUE!</v>
      </c>
      <c r="BL38" s="488"/>
      <c r="BM38" s="488"/>
      <c r="BN38" s="488"/>
      <c r="BP38" s="488" t="e">
        <f ca="1">IF(BP36="OK",BP32,0)</f>
        <v>#VALUE!</v>
      </c>
      <c r="BQ38" s="488"/>
      <c r="BR38" s="488"/>
      <c r="BS38" s="488"/>
      <c r="BU38" s="488" t="e">
        <f ca="1">IF(BU36="OK",BU32,0)</f>
        <v>#VALUE!</v>
      </c>
      <c r="BV38" s="488"/>
      <c r="BW38" s="488"/>
      <c r="BX38" s="488"/>
      <c r="BY38" s="5"/>
      <c r="BZ38" s="488" t="e">
        <f ca="1">IF(BZ36="OK",BZ32,0)</f>
        <v>#VALUE!</v>
      </c>
      <c r="CA38" s="488"/>
      <c r="CB38" s="488"/>
      <c r="CC38" s="488"/>
      <c r="CD38" s="5"/>
      <c r="CE38" s="488" t="e">
        <f ca="1">IF(CE36="OK",CE32,0)</f>
        <v>#VALUE!</v>
      </c>
      <c r="CF38" s="488"/>
      <c r="CG38" s="488"/>
      <c r="CH38" s="488"/>
      <c r="CJ38" s="488" t="e">
        <f ca="1">IF(CJ36="OK",CJ32,0)</f>
        <v>#VALUE!</v>
      </c>
      <c r="CK38" s="488"/>
      <c r="CL38" s="488"/>
      <c r="CM38" s="488"/>
      <c r="CO38" s="488" t="e">
        <f ca="1">IF(CO36="OK",CO32,0)</f>
        <v>#VALUE!</v>
      </c>
      <c r="CP38" s="488"/>
      <c r="CQ38" s="488"/>
      <c r="CR38" s="488"/>
      <c r="CT38" s="488" t="e">
        <f ca="1">IF(CT36="OK",CT32,0)</f>
        <v>#VALUE!</v>
      </c>
      <c r="CU38" s="488"/>
      <c r="CV38" s="488"/>
      <c r="CW38" s="488"/>
      <c r="CX38" s="5"/>
      <c r="CY38" s="488" t="e">
        <f ca="1">IF(CY36="OK",CY32,0)</f>
        <v>#VALUE!</v>
      </c>
      <c r="CZ38" s="488"/>
      <c r="DA38" s="488"/>
      <c r="DB38" s="488"/>
      <c r="DC38" s="5"/>
      <c r="DD38" s="488" t="e">
        <f ca="1">IF(DD36="OK",DD32,0)</f>
        <v>#VALUE!</v>
      </c>
      <c r="DE38" s="488"/>
      <c r="DF38" s="488"/>
      <c r="DG38" s="488"/>
      <c r="DI38" s="488" t="e">
        <f ca="1">IF(DI36="OK",DI32,0)</f>
        <v>#VALUE!</v>
      </c>
      <c r="DJ38" s="488"/>
      <c r="DK38" s="488"/>
      <c r="DL38" s="488"/>
      <c r="DN38" s="488" t="e">
        <f ca="1">IF(DN36="OK",DN32,0)</f>
        <v>#VALUE!</v>
      </c>
      <c r="DO38" s="488"/>
      <c r="DP38" s="488"/>
      <c r="DQ38" s="488"/>
      <c r="DS38" s="488" t="e">
        <f ca="1">IF(DS36="OK",DS32,0)</f>
        <v>#VALUE!</v>
      </c>
      <c r="DT38" s="488"/>
      <c r="DU38" s="488"/>
      <c r="DV38" s="488"/>
      <c r="DX38" s="488" t="e">
        <f ca="1">IF(DX36="OK",DX32,0)</f>
        <v>#VALUE!</v>
      </c>
      <c r="DY38" s="488"/>
      <c r="DZ38" s="488"/>
      <c r="EA38" s="488"/>
      <c r="EC38" s="488" t="e">
        <f ca="1">IF(EC36="OK",EC32,0)</f>
        <v>#VALUE!</v>
      </c>
      <c r="ED38" s="488"/>
      <c r="EE38" s="488"/>
      <c r="EF38" s="488"/>
      <c r="EH38" s="488" t="e">
        <f ca="1">IF(EH36="OK",EH32,0)</f>
        <v>#VALUE!</v>
      </c>
      <c r="EI38" s="488"/>
      <c r="EJ38" s="488"/>
      <c r="EK38" s="488"/>
      <c r="EM38" s="488" t="e">
        <f ca="1">IF(EM36="OK",EM32,0)</f>
        <v>#VALUE!</v>
      </c>
      <c r="EN38" s="488"/>
      <c r="EO38" s="488"/>
      <c r="EP38" s="488"/>
      <c r="ER38" s="488" t="e">
        <f ca="1">IF(ER36="OK",ER32,0)</f>
        <v>#VALUE!</v>
      </c>
      <c r="ES38" s="488"/>
      <c r="ET38" s="488"/>
      <c r="EU38" s="488"/>
      <c r="EW38" s="488" t="e">
        <f ca="1">IF(EW36="OK",EW32,0)</f>
        <v>#VALUE!</v>
      </c>
      <c r="EX38" s="488"/>
      <c r="EY38" s="488"/>
      <c r="EZ38" s="488"/>
      <c r="FB38" s="488" t="e">
        <f ca="1">IF(FB36="OK",FB32,0)</f>
        <v>#VALUE!</v>
      </c>
      <c r="FC38" s="488"/>
      <c r="FD38" s="488"/>
      <c r="FE38" s="488"/>
      <c r="FG38" s="488" t="e">
        <f ca="1">IF(FG36="OK",FG32,0)</f>
        <v>#VALUE!</v>
      </c>
      <c r="FH38" s="488"/>
      <c r="FI38" s="488"/>
      <c r="FJ38" s="488"/>
      <c r="FL38" s="488" t="e">
        <f ca="1">IF(FL36="OK",FL32,0)</f>
        <v>#VALUE!</v>
      </c>
      <c r="FM38" s="488"/>
      <c r="FN38" s="488"/>
      <c r="FO38" s="488"/>
      <c r="FQ38" s="488" t="e">
        <f ca="1">IF(FQ36="OK",FQ32,0)</f>
        <v>#VALUE!</v>
      </c>
      <c r="FR38" s="488"/>
      <c r="FS38" s="488"/>
      <c r="FT38" s="488"/>
      <c r="FV38" s="488" t="e">
        <f ca="1">IF(FV36="OK",FV32,0)</f>
        <v>#VALUE!</v>
      </c>
      <c r="FW38" s="488"/>
      <c r="FX38" s="488"/>
      <c r="FY38" s="488"/>
      <c r="GA38" s="488" t="e">
        <f ca="1">IF(GA36="OK",GA32,0)</f>
        <v>#VALUE!</v>
      </c>
      <c r="GB38" s="488"/>
      <c r="GC38" s="488"/>
      <c r="GD38" s="488"/>
      <c r="GF38" s="488" t="e">
        <f ca="1">IF(GF36="OK",GF32,0)</f>
        <v>#VALUE!</v>
      </c>
      <c r="GG38" s="488"/>
      <c r="GH38" s="488"/>
      <c r="GI38" s="488"/>
      <c r="GK38" s="488" t="e">
        <f ca="1">IF(GK36="OK",GK32,0)</f>
        <v>#VALUE!</v>
      </c>
      <c r="GL38" s="488"/>
      <c r="GM38" s="488"/>
      <c r="GN38" s="488"/>
      <c r="GP38" s="488" t="e">
        <f ca="1">IF(GP36="OK",GP32,0)</f>
        <v>#VALUE!</v>
      </c>
      <c r="GQ38" s="488"/>
      <c r="GR38" s="488"/>
      <c r="GS38" s="488"/>
      <c r="GU38" s="488" t="e">
        <f ca="1">IF(GU36="OK",GU32,0)</f>
        <v>#VALUE!</v>
      </c>
      <c r="GV38" s="488"/>
      <c r="GW38" s="488"/>
      <c r="GX38" s="488"/>
      <c r="GZ38" s="488" t="e">
        <f ca="1">IF(GZ36="OK",GZ32,0)</f>
        <v>#VALUE!</v>
      </c>
      <c r="HA38" s="488"/>
      <c r="HB38" s="488"/>
      <c r="HC38" s="488"/>
      <c r="HE38" s="488" t="e">
        <f ca="1">IF(HE36="OK",HE32,0)</f>
        <v>#VALUE!</v>
      </c>
      <c r="HF38" s="488"/>
      <c r="HG38" s="488"/>
      <c r="HH38" s="488"/>
      <c r="HJ38" s="488" t="e">
        <f ca="1">IF(HJ36="OK",HJ32,0)</f>
        <v>#VALUE!</v>
      </c>
      <c r="HK38" s="488"/>
      <c r="HL38" s="488"/>
      <c r="HM38" s="488"/>
      <c r="HO38" s="488" t="e">
        <f ca="1">IF(HO36="OK",HO32,0)</f>
        <v>#VALUE!</v>
      </c>
      <c r="HP38" s="488"/>
      <c r="HQ38" s="488"/>
      <c r="HR38" s="488"/>
    </row>
    <row r="39" spans="19:226" s="1" customFormat="1" ht="18" customHeight="1" thickBot="1"/>
    <row r="40" spans="19:226" s="1" customFormat="1" ht="18" customHeight="1" thickBot="1">
      <c r="S40" s="552" t="s">
        <v>45</v>
      </c>
      <c r="T40" s="552"/>
      <c r="U40" s="552"/>
      <c r="V40" s="553"/>
      <c r="W40" s="546" t="e">
        <f ca="1">MAX(W38,AB38,AG38,AL38,AQ38,AV38,BA38,BF38,BK38,BP38,BU38,BZ38,CE38,CJ38,CO38,CT38,CY38,DD38,DI38,DN38,DS38,DX38,EC38,EH38,EM38,ER38,EW38,FB38,FG38,FL38,FQ38,FV38,GA38,GF38,GK38,GP38,GU38,GZ38,HE38,HJ38,HO38)</f>
        <v>#VALUE!</v>
      </c>
      <c r="X40" s="547"/>
      <c r="Y40" s="547"/>
      <c r="Z40" s="548"/>
      <c r="AB40" s="1" t="s">
        <v>44</v>
      </c>
    </row>
    <row r="41" spans="19:226" s="1" customFormat="1" ht="18" customHeight="1"/>
    <row r="42" spans="19:226" s="1" customFormat="1" ht="18" customHeight="1" thickBot="1"/>
    <row r="43" spans="19:226" s="1" customFormat="1" ht="18" customHeight="1" thickBot="1">
      <c r="S43" s="552" t="s">
        <v>55</v>
      </c>
      <c r="T43" s="552"/>
      <c r="U43" s="552"/>
      <c r="V43" s="553"/>
      <c r="W43" s="519" t="e">
        <f ca="1">ROUNDUP(($N$27*1000)/(W40*$N$24),0)</f>
        <v>#VALUE!</v>
      </c>
      <c r="X43" s="520"/>
      <c r="Y43" s="520"/>
      <c r="Z43" s="521"/>
    </row>
    <row r="44" spans="19:226" s="1" customFormat="1" ht="18" customHeight="1" thickBot="1"/>
    <row r="45" spans="19:226" s="1" customFormat="1" ht="18" customHeight="1" thickBot="1">
      <c r="W45" s="489" t="e">
        <f ca="1">$W$43</f>
        <v>#VALUE!</v>
      </c>
      <c r="X45" s="490"/>
      <c r="Y45" s="490"/>
      <c r="Z45" s="491"/>
      <c r="AB45" s="489" t="e">
        <f ca="1">$W$43-1</f>
        <v>#VALUE!</v>
      </c>
      <c r="AC45" s="490"/>
      <c r="AD45" s="490"/>
      <c r="AE45" s="491"/>
      <c r="AG45" s="489" t="e">
        <f ca="1">$W$43-2</f>
        <v>#VALUE!</v>
      </c>
      <c r="AH45" s="490"/>
      <c r="AI45" s="490"/>
      <c r="AJ45" s="491"/>
      <c r="AL45" s="489" t="e">
        <f ca="1">$W$43-3</f>
        <v>#VALUE!</v>
      </c>
      <c r="AM45" s="490"/>
      <c r="AN45" s="490"/>
      <c r="AO45" s="491"/>
      <c r="AQ45" s="489" t="e">
        <f ca="1">$W$43-4</f>
        <v>#VALUE!</v>
      </c>
      <c r="AR45" s="490"/>
      <c r="AS45" s="490"/>
      <c r="AT45" s="491"/>
      <c r="AV45" s="489" t="e">
        <f ca="1">$W$43-5</f>
        <v>#VALUE!</v>
      </c>
      <c r="AW45" s="490"/>
      <c r="AX45" s="490"/>
      <c r="AY45" s="491"/>
      <c r="BA45" s="489" t="e">
        <f ca="1">$W$43-6</f>
        <v>#VALUE!</v>
      </c>
      <c r="BB45" s="490"/>
      <c r="BC45" s="490"/>
      <c r="BD45" s="491"/>
      <c r="BF45" s="489" t="e">
        <f ca="1">$W$43-7</f>
        <v>#VALUE!</v>
      </c>
      <c r="BG45" s="490"/>
      <c r="BH45" s="490"/>
      <c r="BI45" s="491"/>
      <c r="BK45" s="489" t="e">
        <f ca="1">$W$43-8</f>
        <v>#VALUE!</v>
      </c>
      <c r="BL45" s="490"/>
      <c r="BM45" s="490"/>
      <c r="BN45" s="491"/>
      <c r="BP45" s="489" t="e">
        <f ca="1">$W$43-9</f>
        <v>#VALUE!</v>
      </c>
      <c r="BQ45" s="490"/>
      <c r="BR45" s="490"/>
      <c r="BS45" s="491"/>
      <c r="BU45" s="489" t="e">
        <f ca="1">$W$43-10</f>
        <v>#VALUE!</v>
      </c>
      <c r="BV45" s="490"/>
      <c r="BW45" s="490"/>
      <c r="BX45" s="491"/>
      <c r="BZ45" s="489" t="e">
        <f ca="1">$W$43-11</f>
        <v>#VALUE!</v>
      </c>
      <c r="CA45" s="490"/>
      <c r="CB45" s="490"/>
      <c r="CC45" s="491"/>
      <c r="CE45" s="489" t="e">
        <f ca="1">$W$43-12</f>
        <v>#VALUE!</v>
      </c>
      <c r="CF45" s="490"/>
      <c r="CG45" s="490"/>
      <c r="CH45" s="491"/>
      <c r="CJ45" s="489" t="e">
        <f ca="1">$W$43-13</f>
        <v>#VALUE!</v>
      </c>
      <c r="CK45" s="490"/>
      <c r="CL45" s="490"/>
      <c r="CM45" s="491"/>
      <c r="CO45" s="489" t="e">
        <f ca="1">$W$43-14</f>
        <v>#VALUE!</v>
      </c>
      <c r="CP45" s="490"/>
      <c r="CQ45" s="490"/>
      <c r="CR45" s="491"/>
      <c r="CT45" s="489" t="e">
        <f ca="1">$W$43-15</f>
        <v>#VALUE!</v>
      </c>
      <c r="CU45" s="490"/>
      <c r="CV45" s="490"/>
      <c r="CW45" s="491"/>
      <c r="CY45" s="489" t="e">
        <f ca="1">$W$43-16</f>
        <v>#VALUE!</v>
      </c>
      <c r="CZ45" s="490"/>
      <c r="DA45" s="490"/>
      <c r="DB45" s="491"/>
      <c r="DD45" s="489" t="e">
        <f ca="1">$W$43-17</f>
        <v>#VALUE!</v>
      </c>
      <c r="DE45" s="490"/>
      <c r="DF45" s="490"/>
      <c r="DG45" s="491"/>
      <c r="DI45" s="489" t="e">
        <f ca="1">$W$43-18</f>
        <v>#VALUE!</v>
      </c>
      <c r="DJ45" s="490"/>
      <c r="DK45" s="490"/>
      <c r="DL45" s="491"/>
      <c r="DN45" s="489" t="e">
        <f ca="1">$W$43-19</f>
        <v>#VALUE!</v>
      </c>
      <c r="DO45" s="490"/>
      <c r="DP45" s="490"/>
      <c r="DQ45" s="491"/>
      <c r="DS45" s="489" t="e">
        <f ca="1">$W$43-20</f>
        <v>#VALUE!</v>
      </c>
      <c r="DT45" s="490"/>
      <c r="DU45" s="490"/>
      <c r="DV45" s="491"/>
      <c r="DX45" s="489" t="e">
        <f ca="1">$W$43-21</f>
        <v>#VALUE!</v>
      </c>
      <c r="DY45" s="490"/>
      <c r="DZ45" s="490"/>
      <c r="EA45" s="491"/>
      <c r="EC45" s="489" t="e">
        <f ca="1">$W$43-22</f>
        <v>#VALUE!</v>
      </c>
      <c r="ED45" s="490"/>
      <c r="EE45" s="490"/>
      <c r="EF45" s="491"/>
      <c r="EH45" s="489" t="e">
        <f ca="1">$W$43-23</f>
        <v>#VALUE!</v>
      </c>
      <c r="EI45" s="490"/>
      <c r="EJ45" s="490"/>
      <c r="EK45" s="491"/>
      <c r="EM45" s="489" t="e">
        <f ca="1">$W$43-24</f>
        <v>#VALUE!</v>
      </c>
      <c r="EN45" s="490"/>
      <c r="EO45" s="490"/>
      <c r="EP45" s="491"/>
      <c r="ER45" s="489" t="e">
        <f ca="1">$W$43-25</f>
        <v>#VALUE!</v>
      </c>
      <c r="ES45" s="490"/>
      <c r="ET45" s="490"/>
      <c r="EU45" s="491"/>
      <c r="EW45" s="489" t="e">
        <f ca="1">$W$43-26</f>
        <v>#VALUE!</v>
      </c>
      <c r="EX45" s="490"/>
      <c r="EY45" s="490"/>
      <c r="EZ45" s="491"/>
      <c r="FB45" s="489" t="e">
        <f ca="1">$W$43-27</f>
        <v>#VALUE!</v>
      </c>
      <c r="FC45" s="490"/>
      <c r="FD45" s="490"/>
      <c r="FE45" s="491"/>
      <c r="FG45" s="489" t="e">
        <f ca="1">$W$43-28</f>
        <v>#VALUE!</v>
      </c>
      <c r="FH45" s="490"/>
      <c r="FI45" s="490"/>
      <c r="FJ45" s="491"/>
      <c r="FL45" s="489" t="e">
        <f ca="1">$W$43-29</f>
        <v>#VALUE!</v>
      </c>
      <c r="FM45" s="490"/>
      <c r="FN45" s="490"/>
      <c r="FO45" s="491"/>
      <c r="FQ45" s="489" t="e">
        <f ca="1">$W$43-30</f>
        <v>#VALUE!</v>
      </c>
      <c r="FR45" s="490"/>
      <c r="FS45" s="490"/>
      <c r="FT45" s="491"/>
      <c r="FV45" s="489" t="e">
        <f ca="1">$W$43-31</f>
        <v>#VALUE!</v>
      </c>
      <c r="FW45" s="490"/>
      <c r="FX45" s="490"/>
      <c r="FY45" s="491"/>
      <c r="GA45" s="489" t="e">
        <f ca="1">$W$43-32</f>
        <v>#VALUE!</v>
      </c>
      <c r="GB45" s="490"/>
      <c r="GC45" s="490"/>
      <c r="GD45" s="491"/>
      <c r="GF45" s="489" t="e">
        <f ca="1">$W$43-33</f>
        <v>#VALUE!</v>
      </c>
      <c r="GG45" s="490"/>
      <c r="GH45" s="490"/>
      <c r="GI45" s="491"/>
      <c r="GK45" s="489" t="e">
        <f ca="1">$W$43-34</f>
        <v>#VALUE!</v>
      </c>
      <c r="GL45" s="490"/>
      <c r="GM45" s="490"/>
      <c r="GN45" s="491"/>
      <c r="GP45" s="489" t="e">
        <f ca="1">$W$43-35</f>
        <v>#VALUE!</v>
      </c>
      <c r="GQ45" s="490"/>
      <c r="GR45" s="490"/>
      <c r="GS45" s="491"/>
      <c r="GU45" s="489" t="e">
        <f ca="1">$W$43-36</f>
        <v>#VALUE!</v>
      </c>
      <c r="GV45" s="490"/>
      <c r="GW45" s="490"/>
      <c r="GX45" s="491"/>
      <c r="GZ45" s="489" t="e">
        <f ca="1">$W$43-37</f>
        <v>#VALUE!</v>
      </c>
      <c r="HA45" s="490"/>
      <c r="HB45" s="490"/>
      <c r="HC45" s="491"/>
      <c r="HE45" s="489" t="e">
        <f ca="1">$W$43-38</f>
        <v>#VALUE!</v>
      </c>
      <c r="HF45" s="490"/>
      <c r="HG45" s="490"/>
      <c r="HH45" s="491"/>
      <c r="HJ45" s="489" t="e">
        <f ca="1">$W$43-39</f>
        <v>#VALUE!</v>
      </c>
      <c r="HK45" s="490"/>
      <c r="HL45" s="490"/>
      <c r="HM45" s="491"/>
      <c r="HO45" s="489" t="e">
        <f ca="1">$W$43-40</f>
        <v>#VALUE!</v>
      </c>
      <c r="HP45" s="490"/>
      <c r="HQ45" s="490"/>
      <c r="HR45" s="491"/>
    </row>
    <row r="46" spans="19:226" s="1" customFormat="1" ht="18" customHeight="1"/>
    <row r="47" spans="19:226" s="1" customFormat="1" ht="18" customHeight="1">
      <c r="W47" s="488" t="e">
        <f ca="1">W45*$N$21</f>
        <v>#VALUE!</v>
      </c>
      <c r="X47" s="488"/>
      <c r="Y47" s="488"/>
      <c r="Z47" s="488"/>
      <c r="AA47" s="5"/>
      <c r="AB47" s="488" t="e">
        <f ca="1">AB45*$N$21</f>
        <v>#VALUE!</v>
      </c>
      <c r="AC47" s="488"/>
      <c r="AD47" s="488"/>
      <c r="AE47" s="488"/>
      <c r="AF47" s="5"/>
      <c r="AG47" s="488" t="e">
        <f ca="1">AG45*$N$21</f>
        <v>#VALUE!</v>
      </c>
      <c r="AH47" s="488"/>
      <c r="AI47" s="488"/>
      <c r="AJ47" s="488"/>
      <c r="AL47" s="488" t="e">
        <f ca="1">AL45*$N$21</f>
        <v>#VALUE!</v>
      </c>
      <c r="AM47" s="488"/>
      <c r="AN47" s="488"/>
      <c r="AO47" s="488"/>
      <c r="AQ47" s="488" t="e">
        <f ca="1">AQ45*$N$21</f>
        <v>#VALUE!</v>
      </c>
      <c r="AR47" s="488"/>
      <c r="AS47" s="488"/>
      <c r="AT47" s="488"/>
      <c r="AV47" s="488" t="e">
        <f ca="1">AV45*$N$21</f>
        <v>#VALUE!</v>
      </c>
      <c r="AW47" s="488"/>
      <c r="AX47" s="488"/>
      <c r="AY47" s="488"/>
      <c r="AZ47" s="5"/>
      <c r="BA47" s="488" t="e">
        <f ca="1">BA45*$N$21</f>
        <v>#VALUE!</v>
      </c>
      <c r="BB47" s="488"/>
      <c r="BC47" s="488"/>
      <c r="BD47" s="488"/>
      <c r="BE47" s="5"/>
      <c r="BF47" s="488" t="e">
        <f ca="1">BF45*$N$21</f>
        <v>#VALUE!</v>
      </c>
      <c r="BG47" s="488"/>
      <c r="BH47" s="488"/>
      <c r="BI47" s="488"/>
      <c r="BK47" s="488" t="e">
        <f ca="1">BK45*$N$21</f>
        <v>#VALUE!</v>
      </c>
      <c r="BL47" s="488"/>
      <c r="BM47" s="488"/>
      <c r="BN47" s="488"/>
      <c r="BP47" s="488" t="e">
        <f ca="1">BP45*$N$21</f>
        <v>#VALUE!</v>
      </c>
      <c r="BQ47" s="488"/>
      <c r="BR47" s="488"/>
      <c r="BS47" s="488"/>
      <c r="BU47" s="488" t="e">
        <f ca="1">BU45*$N$21</f>
        <v>#VALUE!</v>
      </c>
      <c r="BV47" s="488"/>
      <c r="BW47" s="488"/>
      <c r="BX47" s="488"/>
      <c r="BY47" s="5"/>
      <c r="BZ47" s="488" t="e">
        <f ca="1">BZ45*$N$21</f>
        <v>#VALUE!</v>
      </c>
      <c r="CA47" s="488"/>
      <c r="CB47" s="488"/>
      <c r="CC47" s="488"/>
      <c r="CD47" s="5"/>
      <c r="CE47" s="488" t="e">
        <f ca="1">CE45*$N$21</f>
        <v>#VALUE!</v>
      </c>
      <c r="CF47" s="488"/>
      <c r="CG47" s="488"/>
      <c r="CH47" s="488"/>
      <c r="CJ47" s="488" t="e">
        <f ca="1">CJ45*$N$21</f>
        <v>#VALUE!</v>
      </c>
      <c r="CK47" s="488"/>
      <c r="CL47" s="488"/>
      <c r="CM47" s="488"/>
      <c r="CO47" s="488" t="e">
        <f ca="1">CO45*$N$21</f>
        <v>#VALUE!</v>
      </c>
      <c r="CP47" s="488"/>
      <c r="CQ47" s="488"/>
      <c r="CR47" s="488"/>
      <c r="CT47" s="488" t="e">
        <f ca="1">CT45*$N$21</f>
        <v>#VALUE!</v>
      </c>
      <c r="CU47" s="488"/>
      <c r="CV47" s="488"/>
      <c r="CW47" s="488"/>
      <c r="CX47" s="5"/>
      <c r="CY47" s="488" t="e">
        <f ca="1">CY45*$N$21</f>
        <v>#VALUE!</v>
      </c>
      <c r="CZ47" s="488"/>
      <c r="DA47" s="488"/>
      <c r="DB47" s="488"/>
      <c r="DC47" s="5"/>
      <c r="DD47" s="488" t="e">
        <f ca="1">DD45*$N$21</f>
        <v>#VALUE!</v>
      </c>
      <c r="DE47" s="488"/>
      <c r="DF47" s="488"/>
      <c r="DG47" s="488"/>
      <c r="DI47" s="488" t="e">
        <f ca="1">DI45*$N$21</f>
        <v>#VALUE!</v>
      </c>
      <c r="DJ47" s="488"/>
      <c r="DK47" s="488"/>
      <c r="DL47" s="488"/>
      <c r="DN47" s="488" t="e">
        <f ca="1">DN45*$N$21</f>
        <v>#VALUE!</v>
      </c>
      <c r="DO47" s="488"/>
      <c r="DP47" s="488"/>
      <c r="DQ47" s="488"/>
      <c r="DS47" s="488" t="e">
        <f ca="1">DS45*$N$21</f>
        <v>#VALUE!</v>
      </c>
      <c r="DT47" s="488"/>
      <c r="DU47" s="488"/>
      <c r="DV47" s="488"/>
      <c r="DW47" s="5"/>
      <c r="DX47" s="488" t="e">
        <f ca="1">DX45*$N$21</f>
        <v>#VALUE!</v>
      </c>
      <c r="DY47" s="488"/>
      <c r="DZ47" s="488"/>
      <c r="EA47" s="488"/>
      <c r="EB47" s="5"/>
      <c r="EC47" s="488" t="e">
        <f ca="1">EC45*$N$21</f>
        <v>#VALUE!</v>
      </c>
      <c r="ED47" s="488"/>
      <c r="EE47" s="488"/>
      <c r="EF47" s="488"/>
      <c r="EH47" s="488" t="e">
        <f ca="1">EH45*$N$21</f>
        <v>#VALUE!</v>
      </c>
      <c r="EI47" s="488"/>
      <c r="EJ47" s="488"/>
      <c r="EK47" s="488"/>
      <c r="EM47" s="488" t="e">
        <f ca="1">EM45*$N$21</f>
        <v>#VALUE!</v>
      </c>
      <c r="EN47" s="488"/>
      <c r="EO47" s="488"/>
      <c r="EP47" s="488"/>
      <c r="ER47" s="488" t="e">
        <f ca="1">ER45*$N$21</f>
        <v>#VALUE!</v>
      </c>
      <c r="ES47" s="488"/>
      <c r="ET47" s="488"/>
      <c r="EU47" s="488"/>
      <c r="EV47" s="5"/>
      <c r="EW47" s="488" t="e">
        <f ca="1">EW45*$N$21</f>
        <v>#VALUE!</v>
      </c>
      <c r="EX47" s="488"/>
      <c r="EY47" s="488"/>
      <c r="EZ47" s="488"/>
      <c r="FA47" s="5"/>
      <c r="FB47" s="488" t="e">
        <f ca="1">FB45*$N$21</f>
        <v>#VALUE!</v>
      </c>
      <c r="FC47" s="488"/>
      <c r="FD47" s="488"/>
      <c r="FE47" s="488"/>
      <c r="FG47" s="488" t="e">
        <f ca="1">FG45*$N$21</f>
        <v>#VALUE!</v>
      </c>
      <c r="FH47" s="488"/>
      <c r="FI47" s="488"/>
      <c r="FJ47" s="488"/>
      <c r="FL47" s="488" t="e">
        <f ca="1">FL45*$N$21</f>
        <v>#VALUE!</v>
      </c>
      <c r="FM47" s="488"/>
      <c r="FN47" s="488"/>
      <c r="FO47" s="488"/>
      <c r="FQ47" s="488" t="e">
        <f ca="1">FQ45*$N$21</f>
        <v>#VALUE!</v>
      </c>
      <c r="FR47" s="488"/>
      <c r="FS47" s="488"/>
      <c r="FT47" s="488"/>
      <c r="FV47" s="488" t="e">
        <f ca="1">FV45*$N$21</f>
        <v>#VALUE!</v>
      </c>
      <c r="FW47" s="488"/>
      <c r="FX47" s="488"/>
      <c r="FY47" s="488"/>
      <c r="GA47" s="488" t="e">
        <f ca="1">GA45*$N$21</f>
        <v>#VALUE!</v>
      </c>
      <c r="GB47" s="488"/>
      <c r="GC47" s="488"/>
      <c r="GD47" s="488"/>
      <c r="GF47" s="488" t="e">
        <f ca="1">GF45*$N$21</f>
        <v>#VALUE!</v>
      </c>
      <c r="GG47" s="488"/>
      <c r="GH47" s="488"/>
      <c r="GI47" s="488"/>
      <c r="GJ47" s="5"/>
      <c r="GK47" s="488" t="e">
        <f ca="1">GK45*$N$21</f>
        <v>#VALUE!</v>
      </c>
      <c r="GL47" s="488"/>
      <c r="GM47" s="488"/>
      <c r="GN47" s="488"/>
      <c r="GO47" s="5"/>
      <c r="GP47" s="488" t="e">
        <f ca="1">GP45*$N$21</f>
        <v>#VALUE!</v>
      </c>
      <c r="GQ47" s="488"/>
      <c r="GR47" s="488"/>
      <c r="GS47" s="488"/>
      <c r="GU47" s="488" t="e">
        <f ca="1">GU45*$N$21</f>
        <v>#VALUE!</v>
      </c>
      <c r="GV47" s="488"/>
      <c r="GW47" s="488"/>
      <c r="GX47" s="488"/>
      <c r="GZ47" s="488" t="e">
        <f ca="1">GZ45*$N$21</f>
        <v>#VALUE!</v>
      </c>
      <c r="HA47" s="488"/>
      <c r="HB47" s="488"/>
      <c r="HC47" s="488"/>
      <c r="HE47" s="488" t="e">
        <f ca="1">HE45*$N$21</f>
        <v>#VALUE!</v>
      </c>
      <c r="HF47" s="488"/>
      <c r="HG47" s="488"/>
      <c r="HH47" s="488"/>
      <c r="HJ47" s="488" t="e">
        <f ca="1">HJ45*$N$21</f>
        <v>#VALUE!</v>
      </c>
      <c r="HK47" s="488"/>
      <c r="HL47" s="488"/>
      <c r="HM47" s="488"/>
      <c r="HO47" s="488" t="e">
        <f ca="1">HO45*$N$21</f>
        <v>#VALUE!</v>
      </c>
      <c r="HP47" s="488"/>
      <c r="HQ47" s="488"/>
      <c r="HR47" s="488"/>
    </row>
    <row r="48" spans="19:226" s="1" customFormat="1" ht="18" customHeight="1" thickBot="1">
      <c r="W48" s="518" t="e">
        <f ca="1">W45*$N$23</f>
        <v>#VALUE!</v>
      </c>
      <c r="X48" s="518"/>
      <c r="Y48" s="518"/>
      <c r="Z48" s="518"/>
      <c r="AA48" s="5"/>
      <c r="AB48" s="518" t="e">
        <f ca="1">AB45*$N$23</f>
        <v>#VALUE!</v>
      </c>
      <c r="AC48" s="518"/>
      <c r="AD48" s="518"/>
      <c r="AE48" s="518"/>
      <c r="AF48" s="5"/>
      <c r="AG48" s="518" t="e">
        <f ca="1">AG45*$N$23</f>
        <v>#VALUE!</v>
      </c>
      <c r="AH48" s="518"/>
      <c r="AI48" s="518"/>
      <c r="AJ48" s="518"/>
      <c r="AL48" s="518" t="e">
        <f ca="1">AL45*$N$23</f>
        <v>#VALUE!</v>
      </c>
      <c r="AM48" s="518"/>
      <c r="AN48" s="518"/>
      <c r="AO48" s="518"/>
      <c r="AQ48" s="518" t="e">
        <f ca="1">AQ45*$N$23</f>
        <v>#VALUE!</v>
      </c>
      <c r="AR48" s="518"/>
      <c r="AS48" s="518"/>
      <c r="AT48" s="518"/>
      <c r="AV48" s="518" t="e">
        <f ca="1">AV45*$N$23</f>
        <v>#VALUE!</v>
      </c>
      <c r="AW48" s="518"/>
      <c r="AX48" s="518"/>
      <c r="AY48" s="518"/>
      <c r="AZ48" s="5"/>
      <c r="BA48" s="518" t="e">
        <f ca="1">BA45*$N$23</f>
        <v>#VALUE!</v>
      </c>
      <c r="BB48" s="518"/>
      <c r="BC48" s="518"/>
      <c r="BD48" s="518"/>
      <c r="BE48" s="5"/>
      <c r="BF48" s="518" t="e">
        <f ca="1">BF45*$N$23</f>
        <v>#VALUE!</v>
      </c>
      <c r="BG48" s="518"/>
      <c r="BH48" s="518"/>
      <c r="BI48" s="518"/>
      <c r="BK48" s="518" t="e">
        <f ca="1">BK45*$N$23</f>
        <v>#VALUE!</v>
      </c>
      <c r="BL48" s="518"/>
      <c r="BM48" s="518"/>
      <c r="BN48" s="518"/>
      <c r="BP48" s="518" t="e">
        <f ca="1">BP45*$N$23</f>
        <v>#VALUE!</v>
      </c>
      <c r="BQ48" s="518"/>
      <c r="BR48" s="518"/>
      <c r="BS48" s="518"/>
      <c r="BU48" s="518" t="e">
        <f ca="1">BU45*$N$23</f>
        <v>#VALUE!</v>
      </c>
      <c r="BV48" s="518"/>
      <c r="BW48" s="518"/>
      <c r="BX48" s="518"/>
      <c r="BY48" s="5"/>
      <c r="BZ48" s="518" t="e">
        <f ca="1">BZ45*$N$23</f>
        <v>#VALUE!</v>
      </c>
      <c r="CA48" s="518"/>
      <c r="CB48" s="518"/>
      <c r="CC48" s="518"/>
      <c r="CD48" s="5"/>
      <c r="CE48" s="518" t="e">
        <f ca="1">CE45*$N$23</f>
        <v>#VALUE!</v>
      </c>
      <c r="CF48" s="518"/>
      <c r="CG48" s="518"/>
      <c r="CH48" s="518"/>
      <c r="CJ48" s="518" t="e">
        <f ca="1">CJ45*$N$23</f>
        <v>#VALUE!</v>
      </c>
      <c r="CK48" s="518"/>
      <c r="CL48" s="518"/>
      <c r="CM48" s="518"/>
      <c r="CO48" s="518" t="e">
        <f ca="1">CO45*$N$23</f>
        <v>#VALUE!</v>
      </c>
      <c r="CP48" s="518"/>
      <c r="CQ48" s="518"/>
      <c r="CR48" s="518"/>
      <c r="CT48" s="518" t="e">
        <f ca="1">CT45*$N$23</f>
        <v>#VALUE!</v>
      </c>
      <c r="CU48" s="518"/>
      <c r="CV48" s="518"/>
      <c r="CW48" s="518"/>
      <c r="CX48" s="5"/>
      <c r="CY48" s="518" t="e">
        <f ca="1">CY45*$N$23</f>
        <v>#VALUE!</v>
      </c>
      <c r="CZ48" s="518"/>
      <c r="DA48" s="518"/>
      <c r="DB48" s="518"/>
      <c r="DC48" s="5"/>
      <c r="DD48" s="518" t="e">
        <f ca="1">DD45*$N$23</f>
        <v>#VALUE!</v>
      </c>
      <c r="DE48" s="518"/>
      <c r="DF48" s="518"/>
      <c r="DG48" s="518"/>
      <c r="DI48" s="518" t="e">
        <f ca="1">DI45*$N$23</f>
        <v>#VALUE!</v>
      </c>
      <c r="DJ48" s="518"/>
      <c r="DK48" s="518"/>
      <c r="DL48" s="518"/>
      <c r="DN48" s="518" t="e">
        <f ca="1">DN45*$N$23</f>
        <v>#VALUE!</v>
      </c>
      <c r="DO48" s="518"/>
      <c r="DP48" s="518"/>
      <c r="DQ48" s="518"/>
      <c r="DS48" s="518" t="e">
        <f ca="1">DS45*$N$23</f>
        <v>#VALUE!</v>
      </c>
      <c r="DT48" s="518"/>
      <c r="DU48" s="518"/>
      <c r="DV48" s="518"/>
      <c r="DW48" s="5"/>
      <c r="DX48" s="518" t="e">
        <f ca="1">DX45*$N$23</f>
        <v>#VALUE!</v>
      </c>
      <c r="DY48" s="518"/>
      <c r="DZ48" s="518"/>
      <c r="EA48" s="518"/>
      <c r="EB48" s="5"/>
      <c r="EC48" s="518" t="e">
        <f ca="1">EC45*$N$23</f>
        <v>#VALUE!</v>
      </c>
      <c r="ED48" s="518"/>
      <c r="EE48" s="518"/>
      <c r="EF48" s="518"/>
      <c r="EH48" s="518" t="e">
        <f ca="1">EH45*$N$23</f>
        <v>#VALUE!</v>
      </c>
      <c r="EI48" s="518"/>
      <c r="EJ48" s="518"/>
      <c r="EK48" s="518"/>
      <c r="EM48" s="518" t="e">
        <f ca="1">EM45*$N$23</f>
        <v>#VALUE!</v>
      </c>
      <c r="EN48" s="518"/>
      <c r="EO48" s="518"/>
      <c r="EP48" s="518"/>
      <c r="ER48" s="518" t="e">
        <f ca="1">ER45*$N$23</f>
        <v>#VALUE!</v>
      </c>
      <c r="ES48" s="518"/>
      <c r="ET48" s="518"/>
      <c r="EU48" s="518"/>
      <c r="EV48" s="5"/>
      <c r="EW48" s="518" t="e">
        <f ca="1">EW45*$N$23</f>
        <v>#VALUE!</v>
      </c>
      <c r="EX48" s="518"/>
      <c r="EY48" s="518"/>
      <c r="EZ48" s="518"/>
      <c r="FA48" s="5"/>
      <c r="FB48" s="518" t="e">
        <f ca="1">FB45*$N$23</f>
        <v>#VALUE!</v>
      </c>
      <c r="FC48" s="518"/>
      <c r="FD48" s="518"/>
      <c r="FE48" s="518"/>
      <c r="FG48" s="518" t="e">
        <f ca="1">FG45*$N$23</f>
        <v>#VALUE!</v>
      </c>
      <c r="FH48" s="518"/>
      <c r="FI48" s="518"/>
      <c r="FJ48" s="518"/>
      <c r="FL48" s="518" t="e">
        <f ca="1">FL45*$N$23</f>
        <v>#VALUE!</v>
      </c>
      <c r="FM48" s="518"/>
      <c r="FN48" s="518"/>
      <c r="FO48" s="518"/>
      <c r="FQ48" s="518" t="e">
        <f ca="1">FQ45*$N$23</f>
        <v>#VALUE!</v>
      </c>
      <c r="FR48" s="518"/>
      <c r="FS48" s="518"/>
      <c r="FT48" s="518"/>
      <c r="FV48" s="518" t="e">
        <f ca="1">FV45*$N$23</f>
        <v>#VALUE!</v>
      </c>
      <c r="FW48" s="518"/>
      <c r="FX48" s="518"/>
      <c r="FY48" s="518"/>
      <c r="GA48" s="518" t="e">
        <f ca="1">GA45*$N$23</f>
        <v>#VALUE!</v>
      </c>
      <c r="GB48" s="518"/>
      <c r="GC48" s="518"/>
      <c r="GD48" s="518"/>
      <c r="GF48" s="518" t="e">
        <f ca="1">GF45*$N$23</f>
        <v>#VALUE!</v>
      </c>
      <c r="GG48" s="518"/>
      <c r="GH48" s="518"/>
      <c r="GI48" s="518"/>
      <c r="GJ48" s="5"/>
      <c r="GK48" s="518" t="e">
        <f ca="1">GK45*$N$23</f>
        <v>#VALUE!</v>
      </c>
      <c r="GL48" s="518"/>
      <c r="GM48" s="518"/>
      <c r="GN48" s="518"/>
      <c r="GO48" s="5"/>
      <c r="GP48" s="518" t="e">
        <f ca="1">GP45*$N$23</f>
        <v>#VALUE!</v>
      </c>
      <c r="GQ48" s="518"/>
      <c r="GR48" s="518"/>
      <c r="GS48" s="518"/>
      <c r="GU48" s="518" t="e">
        <f ca="1">GU45*$N$23</f>
        <v>#VALUE!</v>
      </c>
      <c r="GV48" s="518"/>
      <c r="GW48" s="518"/>
      <c r="GX48" s="518"/>
      <c r="GZ48" s="518" t="e">
        <f ca="1">GZ45*$N$23</f>
        <v>#VALUE!</v>
      </c>
      <c r="HA48" s="518"/>
      <c r="HB48" s="518"/>
      <c r="HC48" s="518"/>
      <c r="HE48" s="518" t="e">
        <f ca="1">HE45*$N$23</f>
        <v>#VALUE!</v>
      </c>
      <c r="HF48" s="518"/>
      <c r="HG48" s="518"/>
      <c r="HH48" s="518"/>
      <c r="HJ48" s="518" t="e">
        <f ca="1">HJ45*$N$23</f>
        <v>#VALUE!</v>
      </c>
      <c r="HK48" s="518"/>
      <c r="HL48" s="518"/>
      <c r="HM48" s="518"/>
      <c r="HO48" s="518" t="e">
        <f ca="1">HO45*$N$23</f>
        <v>#VALUE!</v>
      </c>
      <c r="HP48" s="518"/>
      <c r="HQ48" s="518"/>
      <c r="HR48" s="518"/>
    </row>
    <row r="49" spans="19:226" s="1" customFormat="1" ht="18" customHeight="1" thickBot="1">
      <c r="S49" s="552" t="s">
        <v>50</v>
      </c>
      <c r="T49" s="552"/>
      <c r="U49" s="552"/>
      <c r="V49" s="553"/>
      <c r="W49" s="519" t="e">
        <f ca="1">IF(AND(W47&lt;$N$10,W48&lt;$N$11),"OK","NG")</f>
        <v>#VALUE!</v>
      </c>
      <c r="X49" s="520"/>
      <c r="Y49" s="520"/>
      <c r="Z49" s="521"/>
      <c r="AB49" s="519" t="e">
        <f ca="1">IF(AND(AB47&lt;$N$10,AB48&lt;$N$11),"OK","NG")</f>
        <v>#VALUE!</v>
      </c>
      <c r="AC49" s="520"/>
      <c r="AD49" s="520"/>
      <c r="AE49" s="521"/>
      <c r="AG49" s="519" t="e">
        <f ca="1">IF(AND(AG47&lt;$N$10,AG48&lt;$N$11),"OK","NG")</f>
        <v>#VALUE!</v>
      </c>
      <c r="AH49" s="520"/>
      <c r="AI49" s="520"/>
      <c r="AJ49" s="521"/>
      <c r="AL49" s="519" t="e">
        <f ca="1">IF(AND(AL47&lt;$N$10,AL48&lt;$N$11),"OK","NG")</f>
        <v>#VALUE!</v>
      </c>
      <c r="AM49" s="520"/>
      <c r="AN49" s="520"/>
      <c r="AO49" s="521"/>
      <c r="AQ49" s="519" t="e">
        <f ca="1">IF(AND(AQ47&lt;$N$10,AQ48&lt;$N$11),"OK","NG")</f>
        <v>#VALUE!</v>
      </c>
      <c r="AR49" s="520"/>
      <c r="AS49" s="520"/>
      <c r="AT49" s="521"/>
      <c r="AV49" s="519" t="e">
        <f ca="1">IF(AND(AV47&lt;$N$10,AV48&lt;$N$11),"OK","NG")</f>
        <v>#VALUE!</v>
      </c>
      <c r="AW49" s="520"/>
      <c r="AX49" s="520"/>
      <c r="AY49" s="521"/>
      <c r="BA49" s="519" t="e">
        <f ca="1">IF(AND(BA47&lt;$N$10,BA48&lt;$N$11),"OK","NG")</f>
        <v>#VALUE!</v>
      </c>
      <c r="BB49" s="520"/>
      <c r="BC49" s="520"/>
      <c r="BD49" s="521"/>
      <c r="BF49" s="519" t="e">
        <f ca="1">IF(AND(BF47&lt;$N$10,BF48&lt;$N$11),"OK","NG")</f>
        <v>#VALUE!</v>
      </c>
      <c r="BG49" s="520"/>
      <c r="BH49" s="520"/>
      <c r="BI49" s="521"/>
      <c r="BK49" s="519" t="e">
        <f ca="1">IF(AND(BK47&lt;$N$10,BK48&lt;$N$11),"OK","NG")</f>
        <v>#VALUE!</v>
      </c>
      <c r="BL49" s="520"/>
      <c r="BM49" s="520"/>
      <c r="BN49" s="521"/>
      <c r="BP49" s="519" t="e">
        <f ca="1">IF(AND(BP47&lt;$N$10,BP48&lt;$N$11),"OK","NG")</f>
        <v>#VALUE!</v>
      </c>
      <c r="BQ49" s="520"/>
      <c r="BR49" s="520"/>
      <c r="BS49" s="521"/>
      <c r="BU49" s="519" t="e">
        <f ca="1">IF(AND(BU47&lt;$N$10,BU48&lt;$N$11),"OK","NG")</f>
        <v>#VALUE!</v>
      </c>
      <c r="BV49" s="520"/>
      <c r="BW49" s="520"/>
      <c r="BX49" s="521"/>
      <c r="BZ49" s="519" t="e">
        <f ca="1">IF(AND(BZ47&lt;$N$10,BZ48&lt;$N$11),"OK","NG")</f>
        <v>#VALUE!</v>
      </c>
      <c r="CA49" s="520"/>
      <c r="CB49" s="520"/>
      <c r="CC49" s="521"/>
      <c r="CE49" s="519" t="e">
        <f ca="1">IF(AND(CE47&lt;$N$10,CE48&lt;$N$11),"OK","NG")</f>
        <v>#VALUE!</v>
      </c>
      <c r="CF49" s="520"/>
      <c r="CG49" s="520"/>
      <c r="CH49" s="521"/>
      <c r="CJ49" s="519" t="e">
        <f ca="1">IF(AND(CJ47&lt;$N$10,CJ48&lt;$N$11),"OK","NG")</f>
        <v>#VALUE!</v>
      </c>
      <c r="CK49" s="520"/>
      <c r="CL49" s="520"/>
      <c r="CM49" s="521"/>
      <c r="CO49" s="519" t="e">
        <f ca="1">IF(AND(CO47&lt;$N$10,CO48&lt;$N$11),"OK","NG")</f>
        <v>#VALUE!</v>
      </c>
      <c r="CP49" s="520"/>
      <c r="CQ49" s="520"/>
      <c r="CR49" s="521"/>
      <c r="CT49" s="519" t="e">
        <f ca="1">IF(AND(CT47&lt;$N$10,CT48&lt;$N$11),"OK","NG")</f>
        <v>#VALUE!</v>
      </c>
      <c r="CU49" s="520"/>
      <c r="CV49" s="520"/>
      <c r="CW49" s="521"/>
      <c r="CY49" s="519" t="e">
        <f ca="1">IF(AND(CY47&lt;$N$10,CY48&lt;$N$11),"OK","NG")</f>
        <v>#VALUE!</v>
      </c>
      <c r="CZ49" s="520"/>
      <c r="DA49" s="520"/>
      <c r="DB49" s="521"/>
      <c r="DD49" s="519" t="e">
        <f ca="1">IF(AND(DD47&lt;$N$10,DD48&lt;$N$11),"OK","NG")</f>
        <v>#VALUE!</v>
      </c>
      <c r="DE49" s="520"/>
      <c r="DF49" s="520"/>
      <c r="DG49" s="521"/>
      <c r="DI49" s="519" t="e">
        <f ca="1">IF(AND(DI47&lt;$N$10,DI48&lt;$N$11),"OK","NG")</f>
        <v>#VALUE!</v>
      </c>
      <c r="DJ49" s="520"/>
      <c r="DK49" s="520"/>
      <c r="DL49" s="521"/>
      <c r="DN49" s="519" t="e">
        <f ca="1">IF(AND(DN47&lt;$N$10,DN48&lt;$N$11),"OK","NG")</f>
        <v>#VALUE!</v>
      </c>
      <c r="DO49" s="520"/>
      <c r="DP49" s="520"/>
      <c r="DQ49" s="521"/>
      <c r="DS49" s="519" t="e">
        <f ca="1">IF(AND(DS47&lt;$N$10,DS48&lt;$N$11),"OK","NG")</f>
        <v>#VALUE!</v>
      </c>
      <c r="DT49" s="520"/>
      <c r="DU49" s="520"/>
      <c r="DV49" s="521"/>
      <c r="DX49" s="519" t="e">
        <f ca="1">IF(AND(DX47&lt;$N$10,DX48&lt;$N$11),"OK","NG")</f>
        <v>#VALUE!</v>
      </c>
      <c r="DY49" s="520"/>
      <c r="DZ49" s="520"/>
      <c r="EA49" s="521"/>
      <c r="EC49" s="519" t="e">
        <f ca="1">IF(AND(EC47&lt;$N$10,EC48&lt;$N$11),"OK","NG")</f>
        <v>#VALUE!</v>
      </c>
      <c r="ED49" s="520"/>
      <c r="EE49" s="520"/>
      <c r="EF49" s="521"/>
      <c r="EH49" s="519" t="e">
        <f ca="1">IF(AND(EH47&lt;$N$10,EH48&lt;$N$11),"OK","NG")</f>
        <v>#VALUE!</v>
      </c>
      <c r="EI49" s="520"/>
      <c r="EJ49" s="520"/>
      <c r="EK49" s="521"/>
      <c r="EM49" s="519" t="e">
        <f ca="1">IF(AND(EM47&lt;$N$10,EM48&lt;$N$11),"OK","NG")</f>
        <v>#VALUE!</v>
      </c>
      <c r="EN49" s="520"/>
      <c r="EO49" s="520"/>
      <c r="EP49" s="521"/>
      <c r="ER49" s="519" t="e">
        <f ca="1">IF(AND(ER47&lt;$N$10,ER48&lt;$N$11),"OK","NG")</f>
        <v>#VALUE!</v>
      </c>
      <c r="ES49" s="520"/>
      <c r="ET49" s="520"/>
      <c r="EU49" s="521"/>
      <c r="EW49" s="519" t="e">
        <f ca="1">IF(AND(EW47&lt;$N$10,EW48&lt;$N$11),"OK","NG")</f>
        <v>#VALUE!</v>
      </c>
      <c r="EX49" s="520"/>
      <c r="EY49" s="520"/>
      <c r="EZ49" s="521"/>
      <c r="FB49" s="519" t="e">
        <f ca="1">IF(AND(FB47&lt;$N$10,FB48&lt;$N$11),"OK","NG")</f>
        <v>#VALUE!</v>
      </c>
      <c r="FC49" s="520"/>
      <c r="FD49" s="520"/>
      <c r="FE49" s="521"/>
      <c r="FG49" s="519" t="e">
        <f ca="1">IF(AND(FG47&lt;$N$10,FG48&lt;$N$11),"OK","NG")</f>
        <v>#VALUE!</v>
      </c>
      <c r="FH49" s="520"/>
      <c r="FI49" s="520"/>
      <c r="FJ49" s="521"/>
      <c r="FL49" s="519" t="e">
        <f ca="1">IF(AND(FL47&lt;$N$10,FL48&lt;$N$11),"OK","NG")</f>
        <v>#VALUE!</v>
      </c>
      <c r="FM49" s="520"/>
      <c r="FN49" s="520"/>
      <c r="FO49" s="521"/>
      <c r="FQ49" s="519" t="e">
        <f ca="1">IF(AND(FQ47&lt;$N$10,FQ48&lt;$N$11),"OK","NG")</f>
        <v>#VALUE!</v>
      </c>
      <c r="FR49" s="520"/>
      <c r="FS49" s="520"/>
      <c r="FT49" s="521"/>
      <c r="FV49" s="519" t="e">
        <f ca="1">IF(AND(FV47&lt;$N$10,FV48&lt;$N$11),"OK","NG")</f>
        <v>#VALUE!</v>
      </c>
      <c r="FW49" s="520"/>
      <c r="FX49" s="520"/>
      <c r="FY49" s="521"/>
      <c r="GA49" s="519" t="e">
        <f ca="1">IF(AND(GA47&lt;$N$10,GA48&lt;$N$11),"OK","NG")</f>
        <v>#VALUE!</v>
      </c>
      <c r="GB49" s="520"/>
      <c r="GC49" s="520"/>
      <c r="GD49" s="521"/>
      <c r="GF49" s="519" t="e">
        <f ca="1">IF(AND(GF47&lt;$N$10,GF48&lt;$N$11),"OK","NG")</f>
        <v>#VALUE!</v>
      </c>
      <c r="GG49" s="520"/>
      <c r="GH49" s="520"/>
      <c r="GI49" s="521"/>
      <c r="GK49" s="519" t="e">
        <f ca="1">IF(AND(GK47&lt;$N$10,GK48&lt;$N$11),"OK","NG")</f>
        <v>#VALUE!</v>
      </c>
      <c r="GL49" s="520"/>
      <c r="GM49" s="520"/>
      <c r="GN49" s="521"/>
      <c r="GP49" s="519" t="e">
        <f ca="1">IF(AND(GP47&lt;$N$10,GP48&lt;$N$11),"OK","NG")</f>
        <v>#VALUE!</v>
      </c>
      <c r="GQ49" s="520"/>
      <c r="GR49" s="520"/>
      <c r="GS49" s="521"/>
      <c r="GU49" s="519" t="e">
        <f ca="1">IF(AND(GU47&lt;$N$10,GU48&lt;$N$11),"OK","NG")</f>
        <v>#VALUE!</v>
      </c>
      <c r="GV49" s="520"/>
      <c r="GW49" s="520"/>
      <c r="GX49" s="521"/>
      <c r="GZ49" s="519" t="e">
        <f ca="1">IF(AND(GZ47&lt;$N$10,GZ48&lt;$N$11),"OK","NG")</f>
        <v>#VALUE!</v>
      </c>
      <c r="HA49" s="520"/>
      <c r="HB49" s="520"/>
      <c r="HC49" s="521"/>
      <c r="HE49" s="519" t="e">
        <f ca="1">IF(AND(HE47&lt;$N$10,HE48&lt;$N$11),"OK","NG")</f>
        <v>#VALUE!</v>
      </c>
      <c r="HF49" s="520"/>
      <c r="HG49" s="520"/>
      <c r="HH49" s="521"/>
      <c r="HJ49" s="519" t="e">
        <f ca="1">IF(AND(HJ47&lt;$N$10,HJ48&lt;$N$11),"OK","NG")</f>
        <v>#VALUE!</v>
      </c>
      <c r="HK49" s="520"/>
      <c r="HL49" s="520"/>
      <c r="HM49" s="521"/>
      <c r="HO49" s="519" t="e">
        <f ca="1">IF(AND(HO47&lt;$N$10,HO48&lt;$N$11),"OK","NG")</f>
        <v>#VALUE!</v>
      </c>
      <c r="HP49" s="520"/>
      <c r="HQ49" s="520"/>
      <c r="HR49" s="521"/>
    </row>
    <row r="50" spans="19:226" s="1" customFormat="1" ht="18" customHeight="1"/>
    <row r="51" spans="19:226" s="1" customFormat="1" ht="18" customHeight="1">
      <c r="S51" s="552" t="s">
        <v>51</v>
      </c>
      <c r="T51" s="552"/>
      <c r="U51" s="552"/>
      <c r="V51" s="554"/>
      <c r="W51" s="488" t="e">
        <f ca="1">IF(W49="OK",W45,0)</f>
        <v>#VALUE!</v>
      </c>
      <c r="X51" s="488"/>
      <c r="Y51" s="488"/>
      <c r="Z51" s="488"/>
      <c r="AA51" s="5"/>
      <c r="AB51" s="488" t="e">
        <f ca="1">IF(AB49="OK",AB45,0)</f>
        <v>#VALUE!</v>
      </c>
      <c r="AC51" s="488"/>
      <c r="AD51" s="488"/>
      <c r="AE51" s="488"/>
      <c r="AF51" s="5"/>
      <c r="AG51" s="488" t="e">
        <f ca="1">IF(AG49="OK",AG45,0)</f>
        <v>#VALUE!</v>
      </c>
      <c r="AH51" s="488"/>
      <c r="AI51" s="488"/>
      <c r="AJ51" s="488"/>
      <c r="AL51" s="488" t="e">
        <f ca="1">IF(AL49="OK",AL45,0)</f>
        <v>#VALUE!</v>
      </c>
      <c r="AM51" s="488"/>
      <c r="AN51" s="488"/>
      <c r="AO51" s="488"/>
      <c r="AQ51" s="488" t="e">
        <f ca="1">IF(AQ49="OK",AQ45,0)</f>
        <v>#VALUE!</v>
      </c>
      <c r="AR51" s="488"/>
      <c r="AS51" s="488"/>
      <c r="AT51" s="488"/>
      <c r="AV51" s="488" t="e">
        <f ca="1">IF(AV49="OK",AV45,0)</f>
        <v>#VALUE!</v>
      </c>
      <c r="AW51" s="488"/>
      <c r="AX51" s="488"/>
      <c r="AY51" s="488"/>
      <c r="AZ51" s="5"/>
      <c r="BA51" s="488" t="e">
        <f ca="1">IF(BA49="OK",BA45,0)</f>
        <v>#VALUE!</v>
      </c>
      <c r="BB51" s="488"/>
      <c r="BC51" s="488"/>
      <c r="BD51" s="488"/>
      <c r="BE51" s="5"/>
      <c r="BF51" s="488" t="e">
        <f ca="1">IF(BF49="OK",BF45,0)</f>
        <v>#VALUE!</v>
      </c>
      <c r="BG51" s="488"/>
      <c r="BH51" s="488"/>
      <c r="BI51" s="488"/>
      <c r="BK51" s="488" t="e">
        <f ca="1">IF(BK49="OK",BK45,0)</f>
        <v>#VALUE!</v>
      </c>
      <c r="BL51" s="488"/>
      <c r="BM51" s="488"/>
      <c r="BN51" s="488"/>
      <c r="BP51" s="488" t="e">
        <f ca="1">IF(BP49="OK",BP45,0)</f>
        <v>#VALUE!</v>
      </c>
      <c r="BQ51" s="488"/>
      <c r="BR51" s="488"/>
      <c r="BS51" s="488"/>
      <c r="BU51" s="488" t="e">
        <f ca="1">IF(BU49="OK",BU45,0)</f>
        <v>#VALUE!</v>
      </c>
      <c r="BV51" s="488"/>
      <c r="BW51" s="488"/>
      <c r="BX51" s="488"/>
      <c r="BY51" s="5"/>
      <c r="BZ51" s="488" t="e">
        <f ca="1">IF(BZ49="OK",BZ45,0)</f>
        <v>#VALUE!</v>
      </c>
      <c r="CA51" s="488"/>
      <c r="CB51" s="488"/>
      <c r="CC51" s="488"/>
      <c r="CD51" s="5"/>
      <c r="CE51" s="488" t="e">
        <f ca="1">IF(CE49="OK",CE45,0)</f>
        <v>#VALUE!</v>
      </c>
      <c r="CF51" s="488"/>
      <c r="CG51" s="488"/>
      <c r="CH51" s="488"/>
      <c r="CJ51" s="488" t="e">
        <f ca="1">IF(CJ49="OK",CJ45,0)</f>
        <v>#VALUE!</v>
      </c>
      <c r="CK51" s="488"/>
      <c r="CL51" s="488"/>
      <c r="CM51" s="488"/>
      <c r="CO51" s="488" t="e">
        <f ca="1">IF(CO49="OK",CO45,0)</f>
        <v>#VALUE!</v>
      </c>
      <c r="CP51" s="488"/>
      <c r="CQ51" s="488"/>
      <c r="CR51" s="488"/>
      <c r="CT51" s="488" t="e">
        <f ca="1">IF(CT49="OK",CT45,0)</f>
        <v>#VALUE!</v>
      </c>
      <c r="CU51" s="488"/>
      <c r="CV51" s="488"/>
      <c r="CW51" s="488"/>
      <c r="CX51" s="5"/>
      <c r="CY51" s="488" t="e">
        <f ca="1">IF(CY49="OK",CY45,0)</f>
        <v>#VALUE!</v>
      </c>
      <c r="CZ51" s="488"/>
      <c r="DA51" s="488"/>
      <c r="DB51" s="488"/>
      <c r="DC51" s="5"/>
      <c r="DD51" s="488" t="e">
        <f ca="1">IF(DD49="OK",DD45,0)</f>
        <v>#VALUE!</v>
      </c>
      <c r="DE51" s="488"/>
      <c r="DF51" s="488"/>
      <c r="DG51" s="488"/>
      <c r="DI51" s="488" t="e">
        <f ca="1">IF(DI49="OK",DI45,0)</f>
        <v>#VALUE!</v>
      </c>
      <c r="DJ51" s="488"/>
      <c r="DK51" s="488"/>
      <c r="DL51" s="488"/>
      <c r="DN51" s="488" t="e">
        <f ca="1">IF(DN49="OK",DN45,0)</f>
        <v>#VALUE!</v>
      </c>
      <c r="DO51" s="488"/>
      <c r="DP51" s="488"/>
      <c r="DQ51" s="488"/>
      <c r="DS51" s="488" t="e">
        <f ca="1">IF(DS49="OK",DS45,0)</f>
        <v>#VALUE!</v>
      </c>
      <c r="DT51" s="488"/>
      <c r="DU51" s="488"/>
      <c r="DV51" s="488"/>
      <c r="DW51" s="5"/>
      <c r="DX51" s="488" t="e">
        <f ca="1">IF(DX49="OK",DX45,0)</f>
        <v>#VALUE!</v>
      </c>
      <c r="DY51" s="488"/>
      <c r="DZ51" s="488"/>
      <c r="EA51" s="488"/>
      <c r="EB51" s="5"/>
      <c r="EC51" s="488" t="e">
        <f ca="1">IF(EC49="OK",EC45,0)</f>
        <v>#VALUE!</v>
      </c>
      <c r="ED51" s="488"/>
      <c r="EE51" s="488"/>
      <c r="EF51" s="488"/>
      <c r="EH51" s="488" t="e">
        <f ca="1">IF(EH49="OK",EH45,0)</f>
        <v>#VALUE!</v>
      </c>
      <c r="EI51" s="488"/>
      <c r="EJ51" s="488"/>
      <c r="EK51" s="488"/>
      <c r="EM51" s="488" t="e">
        <f ca="1">IF(EM49="OK",EM45,0)</f>
        <v>#VALUE!</v>
      </c>
      <c r="EN51" s="488"/>
      <c r="EO51" s="488"/>
      <c r="EP51" s="488"/>
      <c r="ER51" s="488" t="e">
        <f ca="1">IF(ER49="OK",ER45,0)</f>
        <v>#VALUE!</v>
      </c>
      <c r="ES51" s="488"/>
      <c r="ET51" s="488"/>
      <c r="EU51" s="488"/>
      <c r="EV51" s="5"/>
      <c r="EW51" s="488" t="e">
        <f ca="1">IF(EW49="OK",EW45,0)</f>
        <v>#VALUE!</v>
      </c>
      <c r="EX51" s="488"/>
      <c r="EY51" s="488"/>
      <c r="EZ51" s="488"/>
      <c r="FA51" s="5"/>
      <c r="FB51" s="488" t="e">
        <f ca="1">IF(FB49="OK",FB45,0)</f>
        <v>#VALUE!</v>
      </c>
      <c r="FC51" s="488"/>
      <c r="FD51" s="488"/>
      <c r="FE51" s="488"/>
      <c r="FG51" s="488" t="e">
        <f ca="1">IF(FG49="OK",FG45,0)</f>
        <v>#VALUE!</v>
      </c>
      <c r="FH51" s="488"/>
      <c r="FI51" s="488"/>
      <c r="FJ51" s="488"/>
      <c r="FL51" s="488" t="e">
        <f ca="1">IF(FL49="OK",FL45,0)</f>
        <v>#VALUE!</v>
      </c>
      <c r="FM51" s="488"/>
      <c r="FN51" s="488"/>
      <c r="FO51" s="488"/>
      <c r="FQ51" s="488" t="e">
        <f ca="1">IF(FQ49="OK",FQ45,0)</f>
        <v>#VALUE!</v>
      </c>
      <c r="FR51" s="488"/>
      <c r="FS51" s="488"/>
      <c r="FT51" s="488"/>
      <c r="FV51" s="488" t="e">
        <f ca="1">IF(FV49="OK",FV45,0)</f>
        <v>#VALUE!</v>
      </c>
      <c r="FW51" s="488"/>
      <c r="FX51" s="488"/>
      <c r="FY51" s="488"/>
      <c r="GA51" s="488" t="e">
        <f ca="1">IF(GA49="OK",GA45,0)</f>
        <v>#VALUE!</v>
      </c>
      <c r="GB51" s="488"/>
      <c r="GC51" s="488"/>
      <c r="GD51" s="488"/>
      <c r="GF51" s="488" t="e">
        <f ca="1">IF(GF49="OK",GF45,0)</f>
        <v>#VALUE!</v>
      </c>
      <c r="GG51" s="488"/>
      <c r="GH51" s="488"/>
      <c r="GI51" s="488"/>
      <c r="GJ51" s="5"/>
      <c r="GK51" s="488" t="e">
        <f ca="1">IF(GK49="OK",GK45,0)</f>
        <v>#VALUE!</v>
      </c>
      <c r="GL51" s="488"/>
      <c r="GM51" s="488"/>
      <c r="GN51" s="488"/>
      <c r="GO51" s="5"/>
      <c r="GP51" s="488" t="e">
        <f ca="1">IF(GP49="OK",GP45,0)</f>
        <v>#VALUE!</v>
      </c>
      <c r="GQ51" s="488"/>
      <c r="GR51" s="488"/>
      <c r="GS51" s="488"/>
      <c r="GU51" s="488" t="e">
        <f ca="1">IF(GU49="OK",GU45,0)</f>
        <v>#VALUE!</v>
      </c>
      <c r="GV51" s="488"/>
      <c r="GW51" s="488"/>
      <c r="GX51" s="488"/>
      <c r="GZ51" s="488" t="e">
        <f ca="1">IF(GZ49="OK",GZ45,0)</f>
        <v>#VALUE!</v>
      </c>
      <c r="HA51" s="488"/>
      <c r="HB51" s="488"/>
      <c r="HC51" s="488"/>
      <c r="HE51" s="488" t="e">
        <f ca="1">IF(HE49="OK",HE45,0)</f>
        <v>#VALUE!</v>
      </c>
      <c r="HF51" s="488"/>
      <c r="HG51" s="488"/>
      <c r="HH51" s="488"/>
      <c r="HJ51" s="488" t="e">
        <f ca="1">IF(HJ49="OK",HJ45,0)</f>
        <v>#VALUE!</v>
      </c>
      <c r="HK51" s="488"/>
      <c r="HL51" s="488"/>
      <c r="HM51" s="488"/>
      <c r="HO51" s="488" t="e">
        <f ca="1">IF(HO49="OK",HO45,0)</f>
        <v>#VALUE!</v>
      </c>
      <c r="HP51" s="488"/>
      <c r="HQ51" s="488"/>
      <c r="HR51" s="488"/>
    </row>
    <row r="52" spans="19:226" s="1" customFormat="1" ht="18" customHeight="1" thickBot="1"/>
    <row r="53" spans="19:226" s="1" customFormat="1" ht="18" customHeight="1" thickBot="1">
      <c r="S53" s="552" t="s">
        <v>46</v>
      </c>
      <c r="T53" s="552"/>
      <c r="U53" s="552"/>
      <c r="V53" s="553"/>
      <c r="W53" s="546" t="e">
        <f ca="1">IF(N28="無",1,MAX(W51,AB51,AG51,AL51,AQ51,AV51,BA51,BF51,BK51,BP51,BU51,BZ51,CE51,CJ51,CO51,CT51,CY51,DD51,DI51,DN51,DS51,DX51,EC51,EH51,EM51,ER51,EW51,FB51,FG51,FL51,FQ51,FV51,GA51,GF51,GK51,GP51,GU51,GZ51,HE51,HE51,HJ51,HO51))</f>
        <v>#VALUE!</v>
      </c>
      <c r="X53" s="547"/>
      <c r="Y53" s="547"/>
      <c r="Z53" s="548"/>
      <c r="AB53" s="1" t="s">
        <v>47</v>
      </c>
    </row>
    <row r="54" spans="19:226" s="1" customFormat="1" ht="18" customHeight="1"/>
    <row r="55" spans="19:226" s="1" customFormat="1" ht="18" customHeight="1"/>
    <row r="56" spans="19:226" s="1" customFormat="1" ht="18" customHeight="1">
      <c r="S56" s="552" t="s">
        <v>45</v>
      </c>
      <c r="T56" s="552"/>
      <c r="U56" s="552"/>
      <c r="V56" s="554"/>
      <c r="W56" s="515" t="e">
        <f ca="1">W40</f>
        <v>#VALUE!</v>
      </c>
      <c r="X56" s="516"/>
      <c r="Y56" s="516"/>
      <c r="Z56" s="517"/>
      <c r="AB56" s="515" t="e">
        <f ca="1">IF(W56&gt;W57,W56-1,W56)</f>
        <v>#VALUE!</v>
      </c>
      <c r="AC56" s="516"/>
      <c r="AD56" s="516"/>
      <c r="AE56" s="517"/>
      <c r="AG56" s="515" t="e">
        <f ca="1">IF(AB56&gt;AB57,AB56-1,AB56)</f>
        <v>#VALUE!</v>
      </c>
      <c r="AH56" s="516"/>
      <c r="AI56" s="516"/>
      <c r="AJ56" s="517"/>
      <c r="AL56" s="515" t="e">
        <f ca="1">IF(AG56&gt;AG57,AG56-1,AG56)</f>
        <v>#VALUE!</v>
      </c>
      <c r="AM56" s="516"/>
      <c r="AN56" s="516"/>
      <c r="AO56" s="517"/>
      <c r="AQ56" s="515" t="e">
        <f ca="1">IF(AL56&gt;AL57,AL56-1,AL56)</f>
        <v>#VALUE!</v>
      </c>
      <c r="AR56" s="516"/>
      <c r="AS56" s="516"/>
      <c r="AT56" s="517"/>
      <c r="AV56" s="515" t="e">
        <f ca="1">IF(AQ56&gt;AQ57,AQ56-1,AQ56)</f>
        <v>#VALUE!</v>
      </c>
      <c r="AW56" s="516"/>
      <c r="AX56" s="516"/>
      <c r="AY56" s="517"/>
      <c r="BA56" s="515" t="e">
        <f ca="1">IF(AV56&gt;AV57,AV56-1,AV56)</f>
        <v>#VALUE!</v>
      </c>
      <c r="BB56" s="516"/>
      <c r="BC56" s="516"/>
      <c r="BD56" s="517"/>
      <c r="BF56" s="515" t="e">
        <f ca="1">IF(BA56&gt;BA57,BA56-1,BA56)</f>
        <v>#VALUE!</v>
      </c>
      <c r="BG56" s="516"/>
      <c r="BH56" s="516"/>
      <c r="BI56" s="517"/>
      <c r="BK56" s="515" t="e">
        <f ca="1">IF(BF56&gt;BF57,BF56-1,BF56)</f>
        <v>#VALUE!</v>
      </c>
      <c r="BL56" s="516"/>
      <c r="BM56" s="516"/>
      <c r="BN56" s="517"/>
      <c r="BP56" s="515" t="e">
        <f ca="1">IF(BK56&gt;BK57,BK56-1,BK56)</f>
        <v>#VALUE!</v>
      </c>
      <c r="BQ56" s="516"/>
      <c r="BR56" s="516"/>
      <c r="BS56" s="517"/>
      <c r="BU56" s="515" t="e">
        <f ca="1">IF(BP56&gt;BP57,BP56-1,BP56)</f>
        <v>#VALUE!</v>
      </c>
      <c r="BV56" s="516"/>
      <c r="BW56" s="516"/>
      <c r="BX56" s="517"/>
      <c r="BZ56" s="515" t="e">
        <f ca="1">IF(BU56&gt;BU57,BU56-1,BU56)</f>
        <v>#VALUE!</v>
      </c>
      <c r="CA56" s="516"/>
      <c r="CB56" s="516"/>
      <c r="CC56" s="517"/>
      <c r="CE56" s="515" t="e">
        <f ca="1">IF(BZ56&gt;BZ57,BZ56-1,BZ56)</f>
        <v>#VALUE!</v>
      </c>
      <c r="CF56" s="516"/>
      <c r="CG56" s="516"/>
      <c r="CH56" s="517"/>
      <c r="CJ56" s="515" t="e">
        <f ca="1">IF(CE56&gt;CE57,CE56-1,CE56)</f>
        <v>#VALUE!</v>
      </c>
      <c r="CK56" s="516"/>
      <c r="CL56" s="516"/>
      <c r="CM56" s="517"/>
      <c r="CO56" s="515" t="e">
        <f ca="1">IF(CJ56&gt;CJ57,CJ56-1,CJ56)</f>
        <v>#VALUE!</v>
      </c>
      <c r="CP56" s="516"/>
      <c r="CQ56" s="516"/>
      <c r="CR56" s="517"/>
      <c r="CT56" s="515" t="e">
        <f ca="1">IF(CO56&gt;CO57,CO56-1,CO56)</f>
        <v>#VALUE!</v>
      </c>
      <c r="CU56" s="516"/>
      <c r="CV56" s="516"/>
      <c r="CW56" s="517"/>
      <c r="CY56" s="515" t="e">
        <f ca="1">IF(CT56&gt;CT57,CT56-1,CT56)</f>
        <v>#VALUE!</v>
      </c>
      <c r="CZ56" s="516"/>
      <c r="DA56" s="516"/>
      <c r="DB56" s="517"/>
      <c r="DD56" s="515" t="e">
        <f ca="1">IF(CY56&gt;CY57,CY56-1,CY56)</f>
        <v>#VALUE!</v>
      </c>
      <c r="DE56" s="516"/>
      <c r="DF56" s="516"/>
      <c r="DG56" s="517"/>
      <c r="DI56" s="515" t="e">
        <f ca="1">IF(DD56&gt;DD57,DD56-1,DD56)</f>
        <v>#VALUE!</v>
      </c>
      <c r="DJ56" s="516"/>
      <c r="DK56" s="516"/>
      <c r="DL56" s="517"/>
      <c r="DN56" s="515" t="e">
        <f ca="1">IF(DI56&gt;DI57,DI56-1,DI56)</f>
        <v>#VALUE!</v>
      </c>
      <c r="DO56" s="516"/>
      <c r="DP56" s="516"/>
      <c r="DQ56" s="517"/>
      <c r="DS56" s="515" t="e">
        <f ca="1">IF(DN56&gt;DN57,DN56-1,DN56)</f>
        <v>#VALUE!</v>
      </c>
      <c r="DT56" s="516"/>
      <c r="DU56" s="516"/>
      <c r="DV56" s="517"/>
      <c r="DX56" s="515" t="e">
        <f ca="1">IF(DS56&gt;DS57,DS56-1,DS56)</f>
        <v>#VALUE!</v>
      </c>
      <c r="DY56" s="516"/>
      <c r="DZ56" s="516"/>
      <c r="EA56" s="517"/>
      <c r="EC56" s="515" t="e">
        <f ca="1">IF(DX56&gt;DX57,DX56-1,DX56)</f>
        <v>#VALUE!</v>
      </c>
      <c r="ED56" s="516"/>
      <c r="EE56" s="516"/>
      <c r="EF56" s="517"/>
      <c r="EH56" s="515" t="e">
        <f ca="1">IF(EC56&gt;EC57,EC56-1,EC56)</f>
        <v>#VALUE!</v>
      </c>
      <c r="EI56" s="516"/>
      <c r="EJ56" s="516"/>
      <c r="EK56" s="517"/>
      <c r="EM56" s="515" t="e">
        <f ca="1">IF(EH56&gt;EH57,EH56-1,EH56)</f>
        <v>#VALUE!</v>
      </c>
      <c r="EN56" s="516"/>
      <c r="EO56" s="516"/>
      <c r="EP56" s="517"/>
      <c r="ER56" s="515" t="e">
        <f ca="1">IF(EM56&gt;EM57,EM56-1,EM56)</f>
        <v>#VALUE!</v>
      </c>
      <c r="ES56" s="516"/>
      <c r="ET56" s="516"/>
      <c r="EU56" s="517"/>
      <c r="EW56" s="515" t="e">
        <f ca="1">IF(ER56&gt;ER57,ER56-1,ER56)</f>
        <v>#VALUE!</v>
      </c>
      <c r="EX56" s="516"/>
      <c r="EY56" s="516"/>
      <c r="EZ56" s="517"/>
      <c r="FB56" s="515" t="e">
        <f ca="1">IF(EW56&gt;EW57,EW56-1,EW56)</f>
        <v>#VALUE!</v>
      </c>
      <c r="FC56" s="516"/>
      <c r="FD56" s="516"/>
      <c r="FE56" s="517"/>
      <c r="FG56" s="515" t="e">
        <f ca="1">IF(FB56&gt;FB57,FB56-1,FB56)</f>
        <v>#VALUE!</v>
      </c>
      <c r="FH56" s="516"/>
      <c r="FI56" s="516"/>
      <c r="FJ56" s="517"/>
      <c r="FL56" s="515" t="e">
        <f ca="1">IF(FG56&gt;FG57,FG56-1,FG56)</f>
        <v>#VALUE!</v>
      </c>
      <c r="FM56" s="516"/>
      <c r="FN56" s="516"/>
      <c r="FO56" s="517"/>
      <c r="FQ56" s="515" t="e">
        <f ca="1">IF(FL56&gt;FL57,FL56-1,FL56)</f>
        <v>#VALUE!</v>
      </c>
      <c r="FR56" s="516"/>
      <c r="FS56" s="516"/>
      <c r="FT56" s="517"/>
      <c r="FV56" s="515" t="e">
        <f ca="1">IF(FQ56&gt;FQ57,FQ56-1,FQ56)</f>
        <v>#VALUE!</v>
      </c>
      <c r="FW56" s="516"/>
      <c r="FX56" s="516"/>
      <c r="FY56" s="517"/>
      <c r="GA56" s="515" t="e">
        <f ca="1">IF(FV56&gt;FV57,FV56-1,FV56)</f>
        <v>#VALUE!</v>
      </c>
      <c r="GB56" s="516"/>
      <c r="GC56" s="516"/>
      <c r="GD56" s="517"/>
      <c r="GF56" s="515" t="e">
        <f ca="1">IF(GA56&gt;GA57,GA56-1,GA56)</f>
        <v>#VALUE!</v>
      </c>
      <c r="GG56" s="516"/>
      <c r="GH56" s="516"/>
      <c r="GI56" s="517"/>
      <c r="GK56" s="515" t="e">
        <f ca="1">IF(GF56&gt;GF57,GF56-1,GF56)</f>
        <v>#VALUE!</v>
      </c>
      <c r="GL56" s="516"/>
      <c r="GM56" s="516"/>
      <c r="GN56" s="517"/>
      <c r="GP56" s="515" t="e">
        <f ca="1">IF(GK56&gt;GK57,GK56-1,GK56)</f>
        <v>#VALUE!</v>
      </c>
      <c r="GQ56" s="516"/>
      <c r="GR56" s="516"/>
      <c r="GS56" s="517"/>
      <c r="GU56" s="515" t="e">
        <f ca="1">IF(GP56&gt;GP57,GP56-1,GP56)</f>
        <v>#VALUE!</v>
      </c>
      <c r="GV56" s="516"/>
      <c r="GW56" s="516"/>
      <c r="GX56" s="517"/>
      <c r="GZ56" s="515" t="e">
        <f ca="1">IF(GU56&gt;GU57,GU56-1,GU56)</f>
        <v>#VALUE!</v>
      </c>
      <c r="HA56" s="516"/>
      <c r="HB56" s="516"/>
      <c r="HC56" s="517"/>
      <c r="HE56" s="515" t="e">
        <f ca="1">IF(GZ56&gt;GZ57,GZ56-1,GZ56)</f>
        <v>#VALUE!</v>
      </c>
      <c r="HF56" s="516"/>
      <c r="HG56" s="516"/>
      <c r="HH56" s="517"/>
      <c r="HJ56" s="515" t="e">
        <f ca="1">IF(HE56&gt;HE57,HE56-1,HE56)</f>
        <v>#VALUE!</v>
      </c>
      <c r="HK56" s="516"/>
      <c r="HL56" s="516"/>
      <c r="HM56" s="517"/>
      <c r="HO56" s="515" t="e">
        <f ca="1">IF(HJ56&gt;HJ57,HJ56-1,HJ56)</f>
        <v>#VALUE!</v>
      </c>
      <c r="HP56" s="516"/>
      <c r="HQ56" s="516"/>
      <c r="HR56" s="517"/>
    </row>
    <row r="57" spans="19:226" s="1" customFormat="1" ht="18" customHeight="1" thickBot="1">
      <c r="S57" s="552" t="s">
        <v>46</v>
      </c>
      <c r="T57" s="552"/>
      <c r="U57" s="552"/>
      <c r="V57" s="554"/>
      <c r="W57" s="549" t="e">
        <f ca="1">W53</f>
        <v>#VALUE!</v>
      </c>
      <c r="X57" s="550"/>
      <c r="Y57" s="550"/>
      <c r="Z57" s="551"/>
      <c r="AB57" s="515" t="e">
        <f ca="1">IF(W57&gt;=W56,W57-1,W57)</f>
        <v>#VALUE!</v>
      </c>
      <c r="AC57" s="516"/>
      <c r="AD57" s="516"/>
      <c r="AE57" s="517"/>
      <c r="AG57" s="515" t="e">
        <f ca="1">IF(AB57&gt;=AB56,AB57-1,AB57)</f>
        <v>#VALUE!</v>
      </c>
      <c r="AH57" s="516"/>
      <c r="AI57" s="516"/>
      <c r="AJ57" s="517"/>
      <c r="AL57" s="515" t="e">
        <f ca="1">IF(AG57&gt;=AG56,AG57-1,AG57)</f>
        <v>#VALUE!</v>
      </c>
      <c r="AM57" s="516"/>
      <c r="AN57" s="516"/>
      <c r="AO57" s="517"/>
      <c r="AQ57" s="515" t="e">
        <f ca="1">IF(AL57&gt;=AL56,AL57-1,AL57)</f>
        <v>#VALUE!</v>
      </c>
      <c r="AR57" s="516"/>
      <c r="AS57" s="516"/>
      <c r="AT57" s="517"/>
      <c r="AV57" s="515" t="e">
        <f ca="1">IF(AQ57&gt;=AQ56,AQ57-1,AQ57)</f>
        <v>#VALUE!</v>
      </c>
      <c r="AW57" s="516"/>
      <c r="AX57" s="516"/>
      <c r="AY57" s="517"/>
      <c r="BA57" s="515" t="e">
        <f ca="1">IF(AV57&gt;=AV56,AV57-1,AV57)</f>
        <v>#VALUE!</v>
      </c>
      <c r="BB57" s="516"/>
      <c r="BC57" s="516"/>
      <c r="BD57" s="517"/>
      <c r="BF57" s="515" t="e">
        <f ca="1">IF(BA57&gt;=BA56,BA57-1,BA57)</f>
        <v>#VALUE!</v>
      </c>
      <c r="BG57" s="516"/>
      <c r="BH57" s="516"/>
      <c r="BI57" s="517"/>
      <c r="BK57" s="515" t="e">
        <f ca="1">IF(BF57&gt;=BF56,BF57-1,BF57)</f>
        <v>#VALUE!</v>
      </c>
      <c r="BL57" s="516"/>
      <c r="BM57" s="516"/>
      <c r="BN57" s="517"/>
      <c r="BP57" s="515" t="e">
        <f ca="1">IF(BK57&gt;=BK56,BK57-1,BK57)</f>
        <v>#VALUE!</v>
      </c>
      <c r="BQ57" s="516"/>
      <c r="BR57" s="516"/>
      <c r="BS57" s="517"/>
      <c r="BU57" s="515" t="e">
        <f ca="1">IF(BP57&gt;=BP56,BP57-1,BP57)</f>
        <v>#VALUE!</v>
      </c>
      <c r="BV57" s="516"/>
      <c r="BW57" s="516"/>
      <c r="BX57" s="517"/>
      <c r="BZ57" s="515" t="e">
        <f ca="1">IF(BU57&gt;=BU56,BU57-1,BU57)</f>
        <v>#VALUE!</v>
      </c>
      <c r="CA57" s="516"/>
      <c r="CB57" s="516"/>
      <c r="CC57" s="517"/>
      <c r="CE57" s="515" t="e">
        <f ca="1">IF(BZ57&gt;=BZ56,BZ57-1,BZ57)</f>
        <v>#VALUE!</v>
      </c>
      <c r="CF57" s="516"/>
      <c r="CG57" s="516"/>
      <c r="CH57" s="517"/>
      <c r="CJ57" s="515" t="e">
        <f ca="1">IF(CE57&gt;=CE56,CE57-1,CE57)</f>
        <v>#VALUE!</v>
      </c>
      <c r="CK57" s="516"/>
      <c r="CL57" s="516"/>
      <c r="CM57" s="517"/>
      <c r="CO57" s="515" t="e">
        <f ca="1">IF(CJ57&gt;=CJ56,CJ57-1,CJ57)</f>
        <v>#VALUE!</v>
      </c>
      <c r="CP57" s="516"/>
      <c r="CQ57" s="516"/>
      <c r="CR57" s="517"/>
      <c r="CT57" s="515" t="e">
        <f ca="1">IF(CO57&gt;=CO56,CO57-1,CO57)</f>
        <v>#VALUE!</v>
      </c>
      <c r="CU57" s="516"/>
      <c r="CV57" s="516"/>
      <c r="CW57" s="517"/>
      <c r="CY57" s="515" t="e">
        <f ca="1">IF(CT57&gt;=CT56,CT57-1,CT57)</f>
        <v>#VALUE!</v>
      </c>
      <c r="CZ57" s="516"/>
      <c r="DA57" s="516"/>
      <c r="DB57" s="517"/>
      <c r="DD57" s="515" t="e">
        <f ca="1">IF(CY57&gt;=CY56,CY57-1,CY57)</f>
        <v>#VALUE!</v>
      </c>
      <c r="DE57" s="516"/>
      <c r="DF57" s="516"/>
      <c r="DG57" s="517"/>
      <c r="DI57" s="515" t="e">
        <f ca="1">IF(DD57&gt;=DD56,DD57-1,DD57)</f>
        <v>#VALUE!</v>
      </c>
      <c r="DJ57" s="516"/>
      <c r="DK57" s="516"/>
      <c r="DL57" s="517"/>
      <c r="DN57" s="515" t="e">
        <f ca="1">IF(DI57&gt;=DI56,DI57-1,DI57)</f>
        <v>#VALUE!</v>
      </c>
      <c r="DO57" s="516"/>
      <c r="DP57" s="516"/>
      <c r="DQ57" s="517"/>
      <c r="DS57" s="515" t="e">
        <f ca="1">IF(DN57&gt;=DN56,DN57-1,DN57)</f>
        <v>#VALUE!</v>
      </c>
      <c r="DT57" s="516"/>
      <c r="DU57" s="516"/>
      <c r="DV57" s="517"/>
      <c r="DX57" s="515" t="e">
        <f ca="1">IF(DS57&gt;=DS56,DS57-1,DS57)</f>
        <v>#VALUE!</v>
      </c>
      <c r="DY57" s="516"/>
      <c r="DZ57" s="516"/>
      <c r="EA57" s="517"/>
      <c r="EC57" s="515" t="e">
        <f ca="1">IF(DX57&gt;=DX56,DX57-1,DX57)</f>
        <v>#VALUE!</v>
      </c>
      <c r="ED57" s="516"/>
      <c r="EE57" s="516"/>
      <c r="EF57" s="517"/>
      <c r="EH57" s="515" t="e">
        <f ca="1">IF(EC57&gt;=EC56,EC57-1,EC57)</f>
        <v>#VALUE!</v>
      </c>
      <c r="EI57" s="516"/>
      <c r="EJ57" s="516"/>
      <c r="EK57" s="517"/>
      <c r="EM57" s="515" t="e">
        <f ca="1">IF(EH57&gt;=EH56,EH57-1,EH57)</f>
        <v>#VALUE!</v>
      </c>
      <c r="EN57" s="516"/>
      <c r="EO57" s="516"/>
      <c r="EP57" s="517"/>
      <c r="ER57" s="515" t="e">
        <f ca="1">IF(EM57&gt;=EM56,EM57-1,EM57)</f>
        <v>#VALUE!</v>
      </c>
      <c r="ES57" s="516"/>
      <c r="ET57" s="516"/>
      <c r="EU57" s="517"/>
      <c r="EW57" s="515" t="e">
        <f ca="1">IF(ER57&gt;=ER56,ER57-1,ER57)</f>
        <v>#VALUE!</v>
      </c>
      <c r="EX57" s="516"/>
      <c r="EY57" s="516"/>
      <c r="EZ57" s="517"/>
      <c r="FB57" s="515" t="e">
        <f ca="1">IF(EW57&gt;=EW56,EW57-1,EW57)</f>
        <v>#VALUE!</v>
      </c>
      <c r="FC57" s="516"/>
      <c r="FD57" s="516"/>
      <c r="FE57" s="517"/>
      <c r="FG57" s="515" t="e">
        <f ca="1">IF(FB57&gt;=FB56,FB57-1,FB57)</f>
        <v>#VALUE!</v>
      </c>
      <c r="FH57" s="516"/>
      <c r="FI57" s="516"/>
      <c r="FJ57" s="517"/>
      <c r="FL57" s="515" t="e">
        <f ca="1">IF(FG57&gt;=FG56,FG57-1,FG57)</f>
        <v>#VALUE!</v>
      </c>
      <c r="FM57" s="516"/>
      <c r="FN57" s="516"/>
      <c r="FO57" s="517"/>
      <c r="FQ57" s="515" t="e">
        <f ca="1">IF(FL57&gt;=FL56,FL57-1,FL57)</f>
        <v>#VALUE!</v>
      </c>
      <c r="FR57" s="516"/>
      <c r="FS57" s="516"/>
      <c r="FT57" s="517"/>
      <c r="FV57" s="515" t="e">
        <f ca="1">IF(FQ57&gt;=FQ56,FQ57-1,FQ57)</f>
        <v>#VALUE!</v>
      </c>
      <c r="FW57" s="516"/>
      <c r="FX57" s="516"/>
      <c r="FY57" s="517"/>
      <c r="GA57" s="515" t="e">
        <f ca="1">IF(FV57&gt;=FV56,FV57-1,FV57)</f>
        <v>#VALUE!</v>
      </c>
      <c r="GB57" s="516"/>
      <c r="GC57" s="516"/>
      <c r="GD57" s="517"/>
      <c r="GF57" s="515" t="e">
        <f ca="1">IF(GA57&gt;=GA56,GA57-1,GA57)</f>
        <v>#VALUE!</v>
      </c>
      <c r="GG57" s="516"/>
      <c r="GH57" s="516"/>
      <c r="GI57" s="517"/>
      <c r="GK57" s="515" t="e">
        <f ca="1">IF(GF57&gt;=GF56,GF57-1,GF57)</f>
        <v>#VALUE!</v>
      </c>
      <c r="GL57" s="516"/>
      <c r="GM57" s="516"/>
      <c r="GN57" s="517"/>
      <c r="GP57" s="515" t="e">
        <f ca="1">IF(GK57&gt;=GK56,GK57-1,GK57)</f>
        <v>#VALUE!</v>
      </c>
      <c r="GQ57" s="516"/>
      <c r="GR57" s="516"/>
      <c r="GS57" s="517"/>
      <c r="GU57" s="515" t="e">
        <f ca="1">IF(GP57&gt;=GP56,GP57-1,GP57)</f>
        <v>#VALUE!</v>
      </c>
      <c r="GV57" s="516"/>
      <c r="GW57" s="516"/>
      <c r="GX57" s="517"/>
      <c r="GZ57" s="515" t="e">
        <f ca="1">IF(GU57&gt;=GU56,GU57-1,GU57)</f>
        <v>#VALUE!</v>
      </c>
      <c r="HA57" s="516"/>
      <c r="HB57" s="516"/>
      <c r="HC57" s="517"/>
      <c r="HE57" s="515" t="e">
        <f ca="1">IF(GZ57&gt;=GZ56,GZ57-1,GZ57)</f>
        <v>#VALUE!</v>
      </c>
      <c r="HF57" s="516"/>
      <c r="HG57" s="516"/>
      <c r="HH57" s="517"/>
      <c r="HJ57" s="515" t="e">
        <f ca="1">IF(HE57&gt;=HE56,HE57-1,HE57)</f>
        <v>#VALUE!</v>
      </c>
      <c r="HK57" s="516"/>
      <c r="HL57" s="516"/>
      <c r="HM57" s="517"/>
      <c r="HO57" s="515" t="e">
        <f ca="1">IF(HJ57&gt;=HJ56,HJ57-1,HJ57)</f>
        <v>#VALUE!</v>
      </c>
      <c r="HP57" s="516"/>
      <c r="HQ57" s="516"/>
      <c r="HR57" s="517"/>
    </row>
    <row r="58" spans="19:226" s="1" customFormat="1" ht="18" customHeight="1" thickBot="1">
      <c r="W58" s="489" t="e">
        <f ca="1">(W56*W57*$N$24)/1000</f>
        <v>#VALUE!</v>
      </c>
      <c r="X58" s="490"/>
      <c r="Y58" s="490"/>
      <c r="Z58" s="491"/>
      <c r="AB58" s="489" t="e">
        <f ca="1">(AB56*AB57*$N$24)/1000</f>
        <v>#VALUE!</v>
      </c>
      <c r="AC58" s="490"/>
      <c r="AD58" s="490"/>
      <c r="AE58" s="491"/>
      <c r="AG58" s="489" t="e">
        <f ca="1">(AG56*AG57*$N$24)/1000</f>
        <v>#VALUE!</v>
      </c>
      <c r="AH58" s="490"/>
      <c r="AI58" s="490"/>
      <c r="AJ58" s="491"/>
      <c r="AL58" s="489" t="e">
        <f ca="1">(AL56*AL57*$N$24)/1000</f>
        <v>#VALUE!</v>
      </c>
      <c r="AM58" s="490"/>
      <c r="AN58" s="490"/>
      <c r="AO58" s="491"/>
      <c r="AQ58" s="489" t="e">
        <f ca="1">(AQ56*AQ57*$N$24)/1000</f>
        <v>#VALUE!</v>
      </c>
      <c r="AR58" s="490"/>
      <c r="AS58" s="490"/>
      <c r="AT58" s="491"/>
      <c r="AV58" s="489" t="e">
        <f ca="1">(AV56*AV57*$N$24)/1000</f>
        <v>#VALUE!</v>
      </c>
      <c r="AW58" s="490"/>
      <c r="AX58" s="490"/>
      <c r="AY58" s="491"/>
      <c r="BA58" s="489" t="e">
        <f ca="1">(BA56*BA57*$N$24)/1000</f>
        <v>#VALUE!</v>
      </c>
      <c r="BB58" s="490"/>
      <c r="BC58" s="490"/>
      <c r="BD58" s="491"/>
      <c r="BF58" s="489" t="e">
        <f ca="1">(BF56*BF57*$N$24)/1000</f>
        <v>#VALUE!</v>
      </c>
      <c r="BG58" s="490"/>
      <c r="BH58" s="490"/>
      <c r="BI58" s="491"/>
      <c r="BK58" s="489" t="e">
        <f ca="1">(BK56*BK57*$N$24)/1000</f>
        <v>#VALUE!</v>
      </c>
      <c r="BL58" s="490"/>
      <c r="BM58" s="490"/>
      <c r="BN58" s="491"/>
      <c r="BP58" s="489" t="e">
        <f ca="1">(BP56*BP57*$N$24)/1000</f>
        <v>#VALUE!</v>
      </c>
      <c r="BQ58" s="490"/>
      <c r="BR58" s="490"/>
      <c r="BS58" s="491"/>
      <c r="BU58" s="489" t="e">
        <f ca="1">(BU56*BU57*$N$24)/1000</f>
        <v>#VALUE!</v>
      </c>
      <c r="BV58" s="490"/>
      <c r="BW58" s="490"/>
      <c r="BX58" s="491"/>
      <c r="BZ58" s="489" t="e">
        <f ca="1">(BZ56*BZ57*$N$24)/1000</f>
        <v>#VALUE!</v>
      </c>
      <c r="CA58" s="490"/>
      <c r="CB58" s="490"/>
      <c r="CC58" s="491"/>
      <c r="CE58" s="489" t="e">
        <f ca="1">(CE56*CE57*$N$24)/1000</f>
        <v>#VALUE!</v>
      </c>
      <c r="CF58" s="490"/>
      <c r="CG58" s="490"/>
      <c r="CH58" s="491"/>
      <c r="CJ58" s="489" t="e">
        <f ca="1">(CJ56*CJ57*$N$24)/1000</f>
        <v>#VALUE!</v>
      </c>
      <c r="CK58" s="490"/>
      <c r="CL58" s="490"/>
      <c r="CM58" s="491"/>
      <c r="CO58" s="489" t="e">
        <f ca="1">(CO56*CO57*$N$24)/1000</f>
        <v>#VALUE!</v>
      </c>
      <c r="CP58" s="490"/>
      <c r="CQ58" s="490"/>
      <c r="CR58" s="491"/>
      <c r="CT58" s="489" t="e">
        <f ca="1">(CT56*CT57*$N$24)/1000</f>
        <v>#VALUE!</v>
      </c>
      <c r="CU58" s="490"/>
      <c r="CV58" s="490"/>
      <c r="CW58" s="491"/>
      <c r="CY58" s="489" t="e">
        <f ca="1">(CY56*CY57*$N$24)/1000</f>
        <v>#VALUE!</v>
      </c>
      <c r="CZ58" s="490"/>
      <c r="DA58" s="490"/>
      <c r="DB58" s="491"/>
      <c r="DD58" s="489" t="e">
        <f ca="1">(DD56*DD57*$N$24)/1000</f>
        <v>#VALUE!</v>
      </c>
      <c r="DE58" s="490"/>
      <c r="DF58" s="490"/>
      <c r="DG58" s="491"/>
      <c r="DI58" s="489" t="e">
        <f ca="1">(DI56*DI57*$N$24)/1000</f>
        <v>#VALUE!</v>
      </c>
      <c r="DJ58" s="490"/>
      <c r="DK58" s="490"/>
      <c r="DL58" s="491"/>
      <c r="DN58" s="489" t="e">
        <f ca="1">(DN56*DN57*$N$24)/1000</f>
        <v>#VALUE!</v>
      </c>
      <c r="DO58" s="490"/>
      <c r="DP58" s="490"/>
      <c r="DQ58" s="491"/>
      <c r="DS58" s="489" t="e">
        <f ca="1">(DS56*DS57*$N$24)/1000</f>
        <v>#VALUE!</v>
      </c>
      <c r="DT58" s="490"/>
      <c r="DU58" s="490"/>
      <c r="DV58" s="491"/>
      <c r="DX58" s="489" t="e">
        <f ca="1">(DX56*DX57*$N$24)/1000</f>
        <v>#VALUE!</v>
      </c>
      <c r="DY58" s="490"/>
      <c r="DZ58" s="490"/>
      <c r="EA58" s="491"/>
      <c r="EC58" s="489" t="e">
        <f ca="1">(EC56*EC57*$N$24)/1000</f>
        <v>#VALUE!</v>
      </c>
      <c r="ED58" s="490"/>
      <c r="EE58" s="490"/>
      <c r="EF58" s="491"/>
      <c r="EH58" s="489" t="e">
        <f ca="1">(EH56*EH57*$N$24)/1000</f>
        <v>#VALUE!</v>
      </c>
      <c r="EI58" s="490"/>
      <c r="EJ58" s="490"/>
      <c r="EK58" s="491"/>
      <c r="EM58" s="489" t="e">
        <f ca="1">(EM56*EM57*$N$24)/1000</f>
        <v>#VALUE!</v>
      </c>
      <c r="EN58" s="490"/>
      <c r="EO58" s="490"/>
      <c r="EP58" s="491"/>
      <c r="ER58" s="489" t="e">
        <f ca="1">(ER56*ER57*$N$24)/1000</f>
        <v>#VALUE!</v>
      </c>
      <c r="ES58" s="490"/>
      <c r="ET58" s="490"/>
      <c r="EU58" s="491"/>
      <c r="EW58" s="489" t="e">
        <f ca="1">(EW56*EW57*$N$24)/1000</f>
        <v>#VALUE!</v>
      </c>
      <c r="EX58" s="490"/>
      <c r="EY58" s="490"/>
      <c r="EZ58" s="491"/>
      <c r="FB58" s="489" t="e">
        <f ca="1">(FB56*FB57*$N$24)/1000</f>
        <v>#VALUE!</v>
      </c>
      <c r="FC58" s="490"/>
      <c r="FD58" s="490"/>
      <c r="FE58" s="491"/>
      <c r="FG58" s="489" t="e">
        <f ca="1">(FG56*FG57*$N$24)/1000</f>
        <v>#VALUE!</v>
      </c>
      <c r="FH58" s="490"/>
      <c r="FI58" s="490"/>
      <c r="FJ58" s="491"/>
      <c r="FL58" s="489" t="e">
        <f ca="1">(FL56*FL57*$N$24)/1000</f>
        <v>#VALUE!</v>
      </c>
      <c r="FM58" s="490"/>
      <c r="FN58" s="490"/>
      <c r="FO58" s="491"/>
      <c r="FQ58" s="489" t="e">
        <f ca="1">(FQ56*FQ57*$N$24)/1000</f>
        <v>#VALUE!</v>
      </c>
      <c r="FR58" s="490"/>
      <c r="FS58" s="490"/>
      <c r="FT58" s="491"/>
      <c r="FV58" s="489" t="e">
        <f ca="1">(FV56*FV57*$N$24)/1000</f>
        <v>#VALUE!</v>
      </c>
      <c r="FW58" s="490"/>
      <c r="FX58" s="490"/>
      <c r="FY58" s="491"/>
      <c r="GA58" s="489" t="e">
        <f ca="1">(GA56*GA57*$N$24)/1000</f>
        <v>#VALUE!</v>
      </c>
      <c r="GB58" s="490"/>
      <c r="GC58" s="490"/>
      <c r="GD58" s="491"/>
      <c r="GF58" s="489" t="e">
        <f ca="1">(GF56*GF57*$N$24)/1000</f>
        <v>#VALUE!</v>
      </c>
      <c r="GG58" s="490"/>
      <c r="GH58" s="490"/>
      <c r="GI58" s="491"/>
      <c r="GK58" s="489" t="e">
        <f ca="1">(GK56*GK57*$N$24)/1000</f>
        <v>#VALUE!</v>
      </c>
      <c r="GL58" s="490"/>
      <c r="GM58" s="490"/>
      <c r="GN58" s="491"/>
      <c r="GP58" s="489" t="e">
        <f ca="1">(GP56*GP57*$N$24)/1000</f>
        <v>#VALUE!</v>
      </c>
      <c r="GQ58" s="490"/>
      <c r="GR58" s="490"/>
      <c r="GS58" s="491"/>
      <c r="GU58" s="489" t="e">
        <f ca="1">(GU56*GU57*$N$24)/1000</f>
        <v>#VALUE!</v>
      </c>
      <c r="GV58" s="490"/>
      <c r="GW58" s="490"/>
      <c r="GX58" s="491"/>
      <c r="GZ58" s="489" t="e">
        <f ca="1">(GZ56*GZ57*$N$24)/1000</f>
        <v>#VALUE!</v>
      </c>
      <c r="HA58" s="490"/>
      <c r="HB58" s="490"/>
      <c r="HC58" s="491"/>
      <c r="HE58" s="489" t="e">
        <f ca="1">(HE56*HE57*$N$24)/1000</f>
        <v>#VALUE!</v>
      </c>
      <c r="HF58" s="490"/>
      <c r="HG58" s="490"/>
      <c r="HH58" s="491"/>
      <c r="HJ58" s="489" t="e">
        <f ca="1">(HJ56*HJ57*$N$24)/1000</f>
        <v>#VALUE!</v>
      </c>
      <c r="HK58" s="490"/>
      <c r="HL58" s="490"/>
      <c r="HM58" s="491"/>
      <c r="HO58" s="489" t="e">
        <f ca="1">(HO56*HO57*$N$24)/1000</f>
        <v>#VALUE!</v>
      </c>
      <c r="HP58" s="490"/>
      <c r="HQ58" s="490"/>
      <c r="HR58" s="491"/>
    </row>
    <row r="59" spans="19:226" s="1" customFormat="1" ht="18" customHeight="1" thickBot="1">
      <c r="S59" s="552" t="s">
        <v>49</v>
      </c>
      <c r="T59" s="552"/>
      <c r="U59" s="552"/>
      <c r="V59" s="553"/>
      <c r="W59" s="489" t="e">
        <f ca="1">IF(W58&lt;=$N$27,"OK","NG")</f>
        <v>#VALUE!</v>
      </c>
      <c r="X59" s="490"/>
      <c r="Y59" s="490"/>
      <c r="Z59" s="491"/>
      <c r="AB59" s="489" t="e">
        <f ca="1">IF(AB58&lt;=$N$27,"OK","NG")</f>
        <v>#VALUE!</v>
      </c>
      <c r="AC59" s="490"/>
      <c r="AD59" s="490"/>
      <c r="AE59" s="491"/>
      <c r="AG59" s="489" t="e">
        <f ca="1">IF(AG58&lt;=$N$27,"OK","NG")</f>
        <v>#VALUE!</v>
      </c>
      <c r="AH59" s="490"/>
      <c r="AI59" s="490"/>
      <c r="AJ59" s="491"/>
      <c r="AL59" s="489" t="e">
        <f ca="1">IF(AL58&lt;=$N$27,"OK","NG")</f>
        <v>#VALUE!</v>
      </c>
      <c r="AM59" s="490"/>
      <c r="AN59" s="490"/>
      <c r="AO59" s="491"/>
      <c r="AQ59" s="489" t="e">
        <f ca="1">IF(AQ58&lt;=$N$27,"OK","NG")</f>
        <v>#VALUE!</v>
      </c>
      <c r="AR59" s="490"/>
      <c r="AS59" s="490"/>
      <c r="AT59" s="491"/>
      <c r="AV59" s="489" t="e">
        <f ca="1">IF(AV58&lt;=$N$27,"OK","NG")</f>
        <v>#VALUE!</v>
      </c>
      <c r="AW59" s="490"/>
      <c r="AX59" s="490"/>
      <c r="AY59" s="491"/>
      <c r="BA59" s="489" t="e">
        <f ca="1">IF(BA58&lt;=$N$27,"OK","NG")</f>
        <v>#VALUE!</v>
      </c>
      <c r="BB59" s="490"/>
      <c r="BC59" s="490"/>
      <c r="BD59" s="491"/>
      <c r="BF59" s="489" t="e">
        <f ca="1">IF(BF58&lt;=$N$27,"OK","NG")</f>
        <v>#VALUE!</v>
      </c>
      <c r="BG59" s="490"/>
      <c r="BH59" s="490"/>
      <c r="BI59" s="491"/>
      <c r="BK59" s="489" t="e">
        <f ca="1">IF(BK58&lt;=$N$27,"OK","NG")</f>
        <v>#VALUE!</v>
      </c>
      <c r="BL59" s="490"/>
      <c r="BM59" s="490"/>
      <c r="BN59" s="491"/>
      <c r="BP59" s="489" t="e">
        <f ca="1">IF(BP58&lt;=$N$27,"OK","NG")</f>
        <v>#VALUE!</v>
      </c>
      <c r="BQ59" s="490"/>
      <c r="BR59" s="490"/>
      <c r="BS59" s="491"/>
      <c r="BU59" s="489" t="e">
        <f ca="1">IF(BU58&lt;=$N$27,"OK","NG")</f>
        <v>#VALUE!</v>
      </c>
      <c r="BV59" s="490"/>
      <c r="BW59" s="490"/>
      <c r="BX59" s="491"/>
      <c r="BZ59" s="489" t="e">
        <f ca="1">IF(BZ58&lt;=$N$27,"OK","NG")</f>
        <v>#VALUE!</v>
      </c>
      <c r="CA59" s="490"/>
      <c r="CB59" s="490"/>
      <c r="CC59" s="491"/>
      <c r="CE59" s="489" t="e">
        <f ca="1">IF(CE58&lt;=$N$27,"OK","NG")</f>
        <v>#VALUE!</v>
      </c>
      <c r="CF59" s="490"/>
      <c r="CG59" s="490"/>
      <c r="CH59" s="491"/>
      <c r="CJ59" s="489" t="e">
        <f ca="1">IF(CJ58&lt;=$N$27,"OK","NG")</f>
        <v>#VALUE!</v>
      </c>
      <c r="CK59" s="490"/>
      <c r="CL59" s="490"/>
      <c r="CM59" s="491"/>
      <c r="CO59" s="489" t="e">
        <f ca="1">IF(CO58&lt;=$N$27,"OK","NG")</f>
        <v>#VALUE!</v>
      </c>
      <c r="CP59" s="490"/>
      <c r="CQ59" s="490"/>
      <c r="CR59" s="491"/>
      <c r="CT59" s="489" t="e">
        <f ca="1">IF(CT58&lt;=$N$27,"OK","NG")</f>
        <v>#VALUE!</v>
      </c>
      <c r="CU59" s="490"/>
      <c r="CV59" s="490"/>
      <c r="CW59" s="491"/>
      <c r="CY59" s="489" t="e">
        <f ca="1">IF(CY58&lt;=$N$27,"OK","NG")</f>
        <v>#VALUE!</v>
      </c>
      <c r="CZ59" s="490"/>
      <c r="DA59" s="490"/>
      <c r="DB59" s="491"/>
      <c r="DD59" s="489" t="e">
        <f ca="1">IF(DD58&lt;=$N$27,"OK","NG")</f>
        <v>#VALUE!</v>
      </c>
      <c r="DE59" s="490"/>
      <c r="DF59" s="490"/>
      <c r="DG59" s="491"/>
      <c r="DI59" s="489" t="e">
        <f ca="1">IF(DI58&lt;=$N$27,"OK","NG")</f>
        <v>#VALUE!</v>
      </c>
      <c r="DJ59" s="490"/>
      <c r="DK59" s="490"/>
      <c r="DL59" s="491"/>
      <c r="DN59" s="489" t="e">
        <f ca="1">IF(DN58&lt;=$N$27,"OK","NG")</f>
        <v>#VALUE!</v>
      </c>
      <c r="DO59" s="490"/>
      <c r="DP59" s="490"/>
      <c r="DQ59" s="491"/>
      <c r="DS59" s="489" t="e">
        <f ca="1">IF(DS58&lt;=$N$27,"OK","NG")</f>
        <v>#VALUE!</v>
      </c>
      <c r="DT59" s="490"/>
      <c r="DU59" s="490"/>
      <c r="DV59" s="491"/>
      <c r="DX59" s="489" t="e">
        <f ca="1">IF(DX58&lt;=$N$27,"OK","NG")</f>
        <v>#VALUE!</v>
      </c>
      <c r="DY59" s="490"/>
      <c r="DZ59" s="490"/>
      <c r="EA59" s="491"/>
      <c r="EC59" s="489" t="e">
        <f ca="1">IF(EC58&lt;=$N$27,"OK","NG")</f>
        <v>#VALUE!</v>
      </c>
      <c r="ED59" s="490"/>
      <c r="EE59" s="490"/>
      <c r="EF59" s="491"/>
      <c r="EH59" s="489" t="e">
        <f ca="1">IF(EH58&lt;=$N$27,"OK","NG")</f>
        <v>#VALUE!</v>
      </c>
      <c r="EI59" s="490"/>
      <c r="EJ59" s="490"/>
      <c r="EK59" s="491"/>
      <c r="EM59" s="489" t="e">
        <f ca="1">IF(EM58&lt;=$N$27,"OK","NG")</f>
        <v>#VALUE!</v>
      </c>
      <c r="EN59" s="490"/>
      <c r="EO59" s="490"/>
      <c r="EP59" s="491"/>
      <c r="ER59" s="489" t="e">
        <f ca="1">IF(ER58&lt;=$N$27,"OK","NG")</f>
        <v>#VALUE!</v>
      </c>
      <c r="ES59" s="490"/>
      <c r="ET59" s="490"/>
      <c r="EU59" s="491"/>
      <c r="EW59" s="489" t="e">
        <f ca="1">IF(EW58&lt;=1.05*$N$27,"OK","NG")</f>
        <v>#VALUE!</v>
      </c>
      <c r="EX59" s="490"/>
      <c r="EY59" s="490"/>
      <c r="EZ59" s="491"/>
      <c r="FB59" s="489" t="e">
        <f ca="1">IF(FB58&lt;=1.05*$N$27,"OK","NG")</f>
        <v>#VALUE!</v>
      </c>
      <c r="FC59" s="490"/>
      <c r="FD59" s="490"/>
      <c r="FE59" s="491"/>
      <c r="FG59" s="489" t="e">
        <f ca="1">IF(FG58&lt;=1.05*$N$27,"OK","NG")</f>
        <v>#VALUE!</v>
      </c>
      <c r="FH59" s="490"/>
      <c r="FI59" s="490"/>
      <c r="FJ59" s="491"/>
      <c r="FL59" s="489" t="e">
        <f ca="1">IF(FL58&lt;=1.05*$N$27,"OK","NG")</f>
        <v>#VALUE!</v>
      </c>
      <c r="FM59" s="490"/>
      <c r="FN59" s="490"/>
      <c r="FO59" s="491"/>
      <c r="FQ59" s="489" t="e">
        <f ca="1">IF(FQ58&lt;=1.05*$N$27,"OK","NG")</f>
        <v>#VALUE!</v>
      </c>
      <c r="FR59" s="490"/>
      <c r="FS59" s="490"/>
      <c r="FT59" s="491"/>
      <c r="FV59" s="489" t="e">
        <f ca="1">IF(FV58&lt;=$N$27,"OK","NG")</f>
        <v>#VALUE!</v>
      </c>
      <c r="FW59" s="490"/>
      <c r="FX59" s="490"/>
      <c r="FY59" s="491"/>
      <c r="GA59" s="489" t="e">
        <f ca="1">IF(GA58&lt;=$N$27,"OK","NG")</f>
        <v>#VALUE!</v>
      </c>
      <c r="GB59" s="490"/>
      <c r="GC59" s="490"/>
      <c r="GD59" s="491"/>
      <c r="GF59" s="489" t="e">
        <f ca="1">IF(GF58&lt;=$N$27,"OK","NG")</f>
        <v>#VALUE!</v>
      </c>
      <c r="GG59" s="490"/>
      <c r="GH59" s="490"/>
      <c r="GI59" s="491"/>
      <c r="GK59" s="489" t="e">
        <f ca="1">IF(GK58&lt;=1.05*$N$27,"OK","NG")</f>
        <v>#VALUE!</v>
      </c>
      <c r="GL59" s="490"/>
      <c r="GM59" s="490"/>
      <c r="GN59" s="491"/>
      <c r="GP59" s="489" t="e">
        <f ca="1">IF(GP58&lt;=1.05*$N$27,"OK","NG")</f>
        <v>#VALUE!</v>
      </c>
      <c r="GQ59" s="490"/>
      <c r="GR59" s="490"/>
      <c r="GS59" s="491"/>
      <c r="GU59" s="489" t="e">
        <f ca="1">IF(GU58&lt;=1.05*$N$27,"OK","NG")</f>
        <v>#VALUE!</v>
      </c>
      <c r="GV59" s="490"/>
      <c r="GW59" s="490"/>
      <c r="GX59" s="491"/>
      <c r="GZ59" s="489" t="e">
        <f ca="1">IF(GZ58&lt;=1.05*$N$27,"OK","NG")</f>
        <v>#VALUE!</v>
      </c>
      <c r="HA59" s="490"/>
      <c r="HB59" s="490"/>
      <c r="HC59" s="491"/>
      <c r="HE59" s="489" t="e">
        <f ca="1">IF(HE58&lt;=1.05*$N$27,"OK","NG")</f>
        <v>#VALUE!</v>
      </c>
      <c r="HF59" s="490"/>
      <c r="HG59" s="490"/>
      <c r="HH59" s="491"/>
      <c r="HJ59" s="489" t="e">
        <f ca="1">IF(HJ58&lt;=$N$27,"OK","NG")</f>
        <v>#VALUE!</v>
      </c>
      <c r="HK59" s="490"/>
      <c r="HL59" s="490"/>
      <c r="HM59" s="491"/>
      <c r="HO59" s="489" t="e">
        <f ca="1">IF(HO58&lt;=$N$27,"OK","NG")</f>
        <v>#VALUE!</v>
      </c>
      <c r="HP59" s="490"/>
      <c r="HQ59" s="490"/>
      <c r="HR59" s="491"/>
    </row>
    <row r="60" spans="19:226" s="1" customFormat="1" ht="18" customHeight="1"/>
    <row r="61" spans="19:226" s="1" customFormat="1" ht="18" customHeight="1">
      <c r="W61" s="488" t="e">
        <f ca="1">IF(W59="OK",W56,0)</f>
        <v>#VALUE!</v>
      </c>
      <c r="X61" s="488"/>
      <c r="Y61" s="488"/>
      <c r="Z61" s="488"/>
      <c r="AA61" s="5"/>
      <c r="AB61" s="488" t="e">
        <f ca="1">IF(AB59="OK",AB56,0)</f>
        <v>#VALUE!</v>
      </c>
      <c r="AC61" s="488"/>
      <c r="AD61" s="488"/>
      <c r="AE61" s="488"/>
      <c r="AF61" s="5"/>
      <c r="AG61" s="488" t="e">
        <f ca="1">IF(AG59="OK",AG56,0)</f>
        <v>#VALUE!</v>
      </c>
      <c r="AH61" s="488"/>
      <c r="AI61" s="488"/>
      <c r="AJ61" s="488"/>
      <c r="AL61" s="488" t="e">
        <f ca="1">IF(AL59="OK",AL56,0)</f>
        <v>#VALUE!</v>
      </c>
      <c r="AM61" s="488"/>
      <c r="AN61" s="488"/>
      <c r="AO61" s="488"/>
      <c r="AQ61" s="488" t="e">
        <f ca="1">IF(AQ59="OK",AQ56,0)</f>
        <v>#VALUE!</v>
      </c>
      <c r="AR61" s="488"/>
      <c r="AS61" s="488"/>
      <c r="AT61" s="488"/>
      <c r="AV61" s="488" t="e">
        <f ca="1">IF(AV59="OK",AV56,0)</f>
        <v>#VALUE!</v>
      </c>
      <c r="AW61" s="488"/>
      <c r="AX61" s="488"/>
      <c r="AY61" s="488"/>
      <c r="BA61" s="488" t="e">
        <f ca="1">IF(BA59="OK",BA56,0)</f>
        <v>#VALUE!</v>
      </c>
      <c r="BB61" s="488"/>
      <c r="BC61" s="488"/>
      <c r="BD61" s="488"/>
      <c r="BF61" s="488" t="e">
        <f ca="1">IF(BF59="OK",BF56,0)</f>
        <v>#VALUE!</v>
      </c>
      <c r="BG61" s="488"/>
      <c r="BH61" s="488"/>
      <c r="BI61" s="488"/>
      <c r="BK61" s="488" t="e">
        <f ca="1">IF(BK59="OK",BK56,0)</f>
        <v>#VALUE!</v>
      </c>
      <c r="BL61" s="488"/>
      <c r="BM61" s="488"/>
      <c r="BN61" s="488"/>
      <c r="BP61" s="488" t="e">
        <f ca="1">IF(BP59="OK",BP56,0)</f>
        <v>#VALUE!</v>
      </c>
      <c r="BQ61" s="488"/>
      <c r="BR61" s="488"/>
      <c r="BS61" s="488"/>
      <c r="BU61" s="488" t="e">
        <f ca="1">IF(BU59="OK",BU56,0)</f>
        <v>#VALUE!</v>
      </c>
      <c r="BV61" s="488"/>
      <c r="BW61" s="488"/>
      <c r="BX61" s="488"/>
      <c r="BZ61" s="488" t="e">
        <f ca="1">IF(BZ59="OK",BZ56,0)</f>
        <v>#VALUE!</v>
      </c>
      <c r="CA61" s="488"/>
      <c r="CB61" s="488"/>
      <c r="CC61" s="488"/>
      <c r="CE61" s="488" t="e">
        <f ca="1">IF(CE59="OK",CE56,0)</f>
        <v>#VALUE!</v>
      </c>
      <c r="CF61" s="488"/>
      <c r="CG61" s="488"/>
      <c r="CH61" s="488"/>
      <c r="CJ61" s="488" t="e">
        <f ca="1">IF(CJ59="OK",CJ56,0)</f>
        <v>#VALUE!</v>
      </c>
      <c r="CK61" s="488"/>
      <c r="CL61" s="488"/>
      <c r="CM61" s="488"/>
      <c r="CO61" s="488" t="e">
        <f ca="1">IF(CO59="OK",CO56,0)</f>
        <v>#VALUE!</v>
      </c>
      <c r="CP61" s="488"/>
      <c r="CQ61" s="488"/>
      <c r="CR61" s="488"/>
      <c r="CT61" s="488" t="e">
        <f ca="1">IF(CT59="OK",CT56,0)</f>
        <v>#VALUE!</v>
      </c>
      <c r="CU61" s="488"/>
      <c r="CV61" s="488"/>
      <c r="CW61" s="488"/>
      <c r="CY61" s="488" t="e">
        <f ca="1">IF(CY59="OK",CY56,0)</f>
        <v>#VALUE!</v>
      </c>
      <c r="CZ61" s="488"/>
      <c r="DA61" s="488"/>
      <c r="DB61" s="488"/>
      <c r="DD61" s="488" t="e">
        <f ca="1">IF(DD59="OK",DD56,0)</f>
        <v>#VALUE!</v>
      </c>
      <c r="DE61" s="488"/>
      <c r="DF61" s="488"/>
      <c r="DG61" s="488"/>
      <c r="DI61" s="488" t="e">
        <f ca="1">IF(DI59="OK",DI56,0)</f>
        <v>#VALUE!</v>
      </c>
      <c r="DJ61" s="488"/>
      <c r="DK61" s="488"/>
      <c r="DL61" s="488"/>
      <c r="DN61" s="488" t="e">
        <f ca="1">IF(DN59="OK",DN56,0)</f>
        <v>#VALUE!</v>
      </c>
      <c r="DO61" s="488"/>
      <c r="DP61" s="488"/>
      <c r="DQ61" s="488"/>
      <c r="DS61" s="488" t="e">
        <f ca="1">IF(DS59="OK",DS56,0)</f>
        <v>#VALUE!</v>
      </c>
      <c r="DT61" s="488"/>
      <c r="DU61" s="488"/>
      <c r="DV61" s="488"/>
      <c r="DX61" s="488" t="e">
        <f ca="1">IF(DX59="OK",DX56,0)</f>
        <v>#VALUE!</v>
      </c>
      <c r="DY61" s="488"/>
      <c r="DZ61" s="488"/>
      <c r="EA61" s="488"/>
      <c r="EC61" s="488" t="e">
        <f ca="1">IF(EC59="OK",EC56,0)</f>
        <v>#VALUE!</v>
      </c>
      <c r="ED61" s="488"/>
      <c r="EE61" s="488"/>
      <c r="EF61" s="488"/>
      <c r="EH61" s="488" t="e">
        <f ca="1">IF(EH59="OK",EH56,0)</f>
        <v>#VALUE!</v>
      </c>
      <c r="EI61" s="488"/>
      <c r="EJ61" s="488"/>
      <c r="EK61" s="488"/>
      <c r="EM61" s="488" t="e">
        <f ca="1">IF(EM59="OK",EM56,0)</f>
        <v>#VALUE!</v>
      </c>
      <c r="EN61" s="488"/>
      <c r="EO61" s="488"/>
      <c r="EP61" s="488"/>
      <c r="ER61" s="488" t="e">
        <f ca="1">IF(ER59="OK",ER56,0)</f>
        <v>#VALUE!</v>
      </c>
      <c r="ES61" s="488"/>
      <c r="ET61" s="488"/>
      <c r="EU61" s="488"/>
      <c r="EW61" s="488" t="e">
        <f ca="1">IF(EW59="OK",EW56,0)</f>
        <v>#VALUE!</v>
      </c>
      <c r="EX61" s="488"/>
      <c r="EY61" s="488"/>
      <c r="EZ61" s="488"/>
      <c r="FB61" s="488" t="e">
        <f ca="1">IF(FB59="OK",FB56,0)</f>
        <v>#VALUE!</v>
      </c>
      <c r="FC61" s="488"/>
      <c r="FD61" s="488"/>
      <c r="FE61" s="488"/>
      <c r="FG61" s="488" t="e">
        <f ca="1">IF(FG59="OK",FG56,0)</f>
        <v>#VALUE!</v>
      </c>
      <c r="FH61" s="488"/>
      <c r="FI61" s="488"/>
      <c r="FJ61" s="488"/>
      <c r="FL61" s="488" t="e">
        <f ca="1">IF(FL59="OK",FL56,0)</f>
        <v>#VALUE!</v>
      </c>
      <c r="FM61" s="488"/>
      <c r="FN61" s="488"/>
      <c r="FO61" s="488"/>
      <c r="FQ61" s="488" t="e">
        <f ca="1">IF(FQ59="OK",FQ56,0)</f>
        <v>#VALUE!</v>
      </c>
      <c r="FR61" s="488"/>
      <c r="FS61" s="488"/>
      <c r="FT61" s="488"/>
      <c r="FV61" s="488" t="e">
        <f ca="1">IF(FV59="OK",FV56,0)</f>
        <v>#VALUE!</v>
      </c>
      <c r="FW61" s="488"/>
      <c r="FX61" s="488"/>
      <c r="FY61" s="488"/>
      <c r="GA61" s="488" t="e">
        <f ca="1">IF(GA59="OK",GA56,0)</f>
        <v>#VALUE!</v>
      </c>
      <c r="GB61" s="488"/>
      <c r="GC61" s="488"/>
      <c r="GD61" s="488"/>
      <c r="GF61" s="488" t="e">
        <f ca="1">IF(GF59="OK",GF56,0)</f>
        <v>#VALUE!</v>
      </c>
      <c r="GG61" s="488"/>
      <c r="GH61" s="488"/>
      <c r="GI61" s="488"/>
      <c r="GK61" s="488" t="e">
        <f ca="1">IF(GK59="OK",GK56,0)</f>
        <v>#VALUE!</v>
      </c>
      <c r="GL61" s="488"/>
      <c r="GM61" s="488"/>
      <c r="GN61" s="488"/>
      <c r="GP61" s="488" t="e">
        <f ca="1">IF(GP59="OK",GP56,0)</f>
        <v>#VALUE!</v>
      </c>
      <c r="GQ61" s="488"/>
      <c r="GR61" s="488"/>
      <c r="GS61" s="488"/>
      <c r="GU61" s="488" t="e">
        <f ca="1">IF(GU59="OK",GU56,0)</f>
        <v>#VALUE!</v>
      </c>
      <c r="GV61" s="488"/>
      <c r="GW61" s="488"/>
      <c r="GX61" s="488"/>
      <c r="GZ61" s="488" t="e">
        <f ca="1">IF(GZ59="OK",GZ56,0)</f>
        <v>#VALUE!</v>
      </c>
      <c r="HA61" s="488"/>
      <c r="HB61" s="488"/>
      <c r="HC61" s="488"/>
      <c r="HE61" s="488" t="e">
        <f ca="1">IF(HE59="OK",HE56,0)</f>
        <v>#VALUE!</v>
      </c>
      <c r="HF61" s="488"/>
      <c r="HG61" s="488"/>
      <c r="HH61" s="488"/>
      <c r="HJ61" s="488" t="e">
        <f ca="1">IF(HJ59="OK",HJ56,0)</f>
        <v>#VALUE!</v>
      </c>
      <c r="HK61" s="488"/>
      <c r="HL61" s="488"/>
      <c r="HM61" s="488"/>
      <c r="HO61" s="488" t="e">
        <f ca="1">IF(HO59="OK",HO56,0)</f>
        <v>#VALUE!</v>
      </c>
      <c r="HP61" s="488"/>
      <c r="HQ61" s="488"/>
      <c r="HR61" s="488"/>
    </row>
    <row r="62" spans="19:226" s="1" customFormat="1" ht="18" customHeight="1">
      <c r="W62" s="488" t="e">
        <f ca="1">IF(W59="OK",W57,0)</f>
        <v>#VALUE!</v>
      </c>
      <c r="X62" s="488"/>
      <c r="Y62" s="488"/>
      <c r="Z62" s="488"/>
      <c r="AB62" s="488" t="e">
        <f ca="1">IF(AB59="OK",AB57,0)</f>
        <v>#VALUE!</v>
      </c>
      <c r="AC62" s="488"/>
      <c r="AD62" s="488"/>
      <c r="AE62" s="488"/>
      <c r="AG62" s="488" t="e">
        <f ca="1">IF(AG59="OK",AG57,0)</f>
        <v>#VALUE!</v>
      </c>
      <c r="AH62" s="488"/>
      <c r="AI62" s="488"/>
      <c r="AJ62" s="488"/>
      <c r="AL62" s="488" t="e">
        <f ca="1">IF(AL59="OK",AL57,0)</f>
        <v>#VALUE!</v>
      </c>
      <c r="AM62" s="488"/>
      <c r="AN62" s="488"/>
      <c r="AO62" s="488"/>
      <c r="AQ62" s="488" t="e">
        <f ca="1">IF(AQ59="OK",AQ57,0)</f>
        <v>#VALUE!</v>
      </c>
      <c r="AR62" s="488"/>
      <c r="AS62" s="488"/>
      <c r="AT62" s="488"/>
      <c r="AV62" s="488" t="e">
        <f ca="1">IF(AV59="OK",AV57,0)</f>
        <v>#VALUE!</v>
      </c>
      <c r="AW62" s="488"/>
      <c r="AX62" s="488"/>
      <c r="AY62" s="488"/>
      <c r="BA62" s="488" t="e">
        <f ca="1">IF(BA59="OK",BA57,0)</f>
        <v>#VALUE!</v>
      </c>
      <c r="BB62" s="488"/>
      <c r="BC62" s="488"/>
      <c r="BD62" s="488"/>
      <c r="BF62" s="488" t="e">
        <f ca="1">IF(BF59="OK",BF57,0)</f>
        <v>#VALUE!</v>
      </c>
      <c r="BG62" s="488"/>
      <c r="BH62" s="488"/>
      <c r="BI62" s="488"/>
      <c r="BK62" s="488" t="e">
        <f ca="1">IF(BK59="OK",BK57,0)</f>
        <v>#VALUE!</v>
      </c>
      <c r="BL62" s="488"/>
      <c r="BM62" s="488"/>
      <c r="BN62" s="488"/>
      <c r="BP62" s="488" t="e">
        <f ca="1">IF(BP59="OK",BP57,0)</f>
        <v>#VALUE!</v>
      </c>
      <c r="BQ62" s="488"/>
      <c r="BR62" s="488"/>
      <c r="BS62" s="488"/>
      <c r="BU62" s="488" t="e">
        <f ca="1">IF(BU59="OK",BU57,0)</f>
        <v>#VALUE!</v>
      </c>
      <c r="BV62" s="488"/>
      <c r="BW62" s="488"/>
      <c r="BX62" s="488"/>
      <c r="BZ62" s="488" t="e">
        <f ca="1">IF(BZ59="OK",BZ57,0)</f>
        <v>#VALUE!</v>
      </c>
      <c r="CA62" s="488"/>
      <c r="CB62" s="488"/>
      <c r="CC62" s="488"/>
      <c r="CE62" s="488" t="e">
        <f ca="1">IF(CE59="OK",CE57,0)</f>
        <v>#VALUE!</v>
      </c>
      <c r="CF62" s="488"/>
      <c r="CG62" s="488"/>
      <c r="CH62" s="488"/>
      <c r="CJ62" s="488" t="e">
        <f ca="1">IF(CJ59="OK",CJ57,0)</f>
        <v>#VALUE!</v>
      </c>
      <c r="CK62" s="488"/>
      <c r="CL62" s="488"/>
      <c r="CM62" s="488"/>
      <c r="CO62" s="488" t="e">
        <f ca="1">IF(CO59="OK",CO57,0)</f>
        <v>#VALUE!</v>
      </c>
      <c r="CP62" s="488"/>
      <c r="CQ62" s="488"/>
      <c r="CR62" s="488"/>
      <c r="CT62" s="488" t="e">
        <f ca="1">IF(CT59="OK",CT57,0)</f>
        <v>#VALUE!</v>
      </c>
      <c r="CU62" s="488"/>
      <c r="CV62" s="488"/>
      <c r="CW62" s="488"/>
      <c r="CY62" s="488" t="e">
        <f ca="1">IF(CY59="OK",CY57,0)</f>
        <v>#VALUE!</v>
      </c>
      <c r="CZ62" s="488"/>
      <c r="DA62" s="488"/>
      <c r="DB62" s="488"/>
      <c r="DD62" s="488" t="e">
        <f ca="1">IF(DD59="OK",DD57,0)</f>
        <v>#VALUE!</v>
      </c>
      <c r="DE62" s="488"/>
      <c r="DF62" s="488"/>
      <c r="DG62" s="488"/>
      <c r="DI62" s="488" t="e">
        <f ca="1">IF(DI59="OK",DI57,0)</f>
        <v>#VALUE!</v>
      </c>
      <c r="DJ62" s="488"/>
      <c r="DK62" s="488"/>
      <c r="DL62" s="488"/>
      <c r="DN62" s="488" t="e">
        <f ca="1">IF(DN59="OK",DN57,0)</f>
        <v>#VALUE!</v>
      </c>
      <c r="DO62" s="488"/>
      <c r="DP62" s="488"/>
      <c r="DQ62" s="488"/>
      <c r="DS62" s="488" t="e">
        <f ca="1">IF(DS59="OK",DS57,0)</f>
        <v>#VALUE!</v>
      </c>
      <c r="DT62" s="488"/>
      <c r="DU62" s="488"/>
      <c r="DV62" s="488"/>
      <c r="DX62" s="488" t="e">
        <f ca="1">IF(DX59="OK",DX57,0)</f>
        <v>#VALUE!</v>
      </c>
      <c r="DY62" s="488"/>
      <c r="DZ62" s="488"/>
      <c r="EA62" s="488"/>
      <c r="EC62" s="488" t="e">
        <f ca="1">IF(EC59="OK",EC57,0)</f>
        <v>#VALUE!</v>
      </c>
      <c r="ED62" s="488"/>
      <c r="EE62" s="488"/>
      <c r="EF62" s="488"/>
      <c r="EH62" s="488" t="e">
        <f ca="1">IF(EH59="OK",EH57,0)</f>
        <v>#VALUE!</v>
      </c>
      <c r="EI62" s="488"/>
      <c r="EJ62" s="488"/>
      <c r="EK62" s="488"/>
      <c r="EM62" s="488" t="e">
        <f ca="1">IF(EM59="OK",EM57,0)</f>
        <v>#VALUE!</v>
      </c>
      <c r="EN62" s="488"/>
      <c r="EO62" s="488"/>
      <c r="EP62" s="488"/>
      <c r="ER62" s="488" t="e">
        <f ca="1">IF(ER59="OK",ER57,0)</f>
        <v>#VALUE!</v>
      </c>
      <c r="ES62" s="488"/>
      <c r="ET62" s="488"/>
      <c r="EU62" s="488"/>
      <c r="EW62" s="488" t="e">
        <f ca="1">IF(EW59="OK",EW57,0)</f>
        <v>#VALUE!</v>
      </c>
      <c r="EX62" s="488"/>
      <c r="EY62" s="488"/>
      <c r="EZ62" s="488"/>
      <c r="FB62" s="488" t="e">
        <f ca="1">IF(FB59="OK",FB57,0)</f>
        <v>#VALUE!</v>
      </c>
      <c r="FC62" s="488"/>
      <c r="FD62" s="488"/>
      <c r="FE62" s="488"/>
      <c r="FG62" s="488" t="e">
        <f ca="1">IF(FG59="OK",FG57,0)</f>
        <v>#VALUE!</v>
      </c>
      <c r="FH62" s="488"/>
      <c r="FI62" s="488"/>
      <c r="FJ62" s="488"/>
      <c r="FL62" s="488" t="e">
        <f ca="1">IF(FL59="OK",FL57,0)</f>
        <v>#VALUE!</v>
      </c>
      <c r="FM62" s="488"/>
      <c r="FN62" s="488"/>
      <c r="FO62" s="488"/>
      <c r="FQ62" s="488" t="e">
        <f ca="1">IF(FQ59="OK",FQ57,0)</f>
        <v>#VALUE!</v>
      </c>
      <c r="FR62" s="488"/>
      <c r="FS62" s="488"/>
      <c r="FT62" s="488"/>
      <c r="FV62" s="488" t="e">
        <f ca="1">IF(FV59="OK",FV57,0)</f>
        <v>#VALUE!</v>
      </c>
      <c r="FW62" s="488"/>
      <c r="FX62" s="488"/>
      <c r="FY62" s="488"/>
      <c r="GA62" s="488" t="e">
        <f ca="1">IF(GA59="OK",GA57,0)</f>
        <v>#VALUE!</v>
      </c>
      <c r="GB62" s="488"/>
      <c r="GC62" s="488"/>
      <c r="GD62" s="488"/>
      <c r="GF62" s="488" t="e">
        <f ca="1">IF(GF59="OK",GF57,0)</f>
        <v>#VALUE!</v>
      </c>
      <c r="GG62" s="488"/>
      <c r="GH62" s="488"/>
      <c r="GI62" s="488"/>
      <c r="GK62" s="488" t="e">
        <f ca="1">IF(GK59="OK",GK57,0)</f>
        <v>#VALUE!</v>
      </c>
      <c r="GL62" s="488"/>
      <c r="GM62" s="488"/>
      <c r="GN62" s="488"/>
      <c r="GP62" s="488" t="e">
        <f ca="1">IF(GP59="OK",GP57,0)</f>
        <v>#VALUE!</v>
      </c>
      <c r="GQ62" s="488"/>
      <c r="GR62" s="488"/>
      <c r="GS62" s="488"/>
      <c r="GU62" s="488" t="e">
        <f ca="1">IF(GU59="OK",GU57,0)</f>
        <v>#VALUE!</v>
      </c>
      <c r="GV62" s="488"/>
      <c r="GW62" s="488"/>
      <c r="GX62" s="488"/>
      <c r="GZ62" s="488" t="e">
        <f ca="1">IF(GZ59="OK",GZ57,0)</f>
        <v>#VALUE!</v>
      </c>
      <c r="HA62" s="488"/>
      <c r="HB62" s="488"/>
      <c r="HC62" s="488"/>
      <c r="HE62" s="488" t="e">
        <f ca="1">IF(HE59="OK",HE57,0)</f>
        <v>#VALUE!</v>
      </c>
      <c r="HF62" s="488"/>
      <c r="HG62" s="488"/>
      <c r="HH62" s="488"/>
      <c r="HJ62" s="488" t="e">
        <f ca="1">IF(HJ59="OK",HJ57,0)</f>
        <v>#VALUE!</v>
      </c>
      <c r="HK62" s="488"/>
      <c r="HL62" s="488"/>
      <c r="HM62" s="488"/>
      <c r="HO62" s="488" t="e">
        <f ca="1">IF(HO59="OK",HO57,0)</f>
        <v>#VALUE!</v>
      </c>
      <c r="HP62" s="488"/>
      <c r="HQ62" s="488"/>
      <c r="HR62" s="488"/>
    </row>
    <row r="63" spans="19:226" s="1" customFormat="1" ht="18" customHeight="1" thickBot="1"/>
    <row r="64" spans="19:226" s="1" customFormat="1" ht="18" customHeight="1" thickBot="1">
      <c r="S64" s="552" t="s">
        <v>28</v>
      </c>
      <c r="T64" s="552"/>
      <c r="U64" s="552"/>
      <c r="V64" s="553"/>
      <c r="W64" s="555" t="e">
        <f ca="1">MAX(W61,AB61,AG61,AL61,AQ61,AV61,BA61,BF61,BK61,BP61,BU61,BZ61,CE61,CJ61,CO61,CT61,CY61,DD61,DI61,DN61,DS61,DX61,EC61,EH61,EM61,ER61,EW61,FB61,FG61,FL61,FQ61,FV61,GA61,GF61,GK61,GP61,GU61,GZ61,HE61,HJ61,HO61)</f>
        <v>#VALUE!</v>
      </c>
      <c r="X64" s="556"/>
      <c r="Y64" s="556"/>
      <c r="Z64" s="557"/>
      <c r="AB64" s="1" t="s">
        <v>52</v>
      </c>
    </row>
    <row r="65" spans="19:71" s="1" customFormat="1" ht="18" customHeight="1" thickBot="1">
      <c r="S65" s="552" t="s">
        <v>27</v>
      </c>
      <c r="T65" s="552"/>
      <c r="U65" s="552"/>
      <c r="V65" s="553"/>
      <c r="W65" s="555" t="e">
        <f ca="1">MAX(W62,AB62,AG62,AL62,AQ62,AV62,BA62,BF62,BK62,BP62,BU62,BZ62,CE62,CJ62,CO62,CT62,CY62,DD62,DI62,DN62,DS62,DX62,EC62,EH62,EM62,ER62,EW62,FB62,FG62,FL62,FQ62,FV62,GA62,GF62,GK62,GP62,GU62,GZ62,HE62,HJ62,HO62)</f>
        <v>#VALUE!</v>
      </c>
      <c r="X65" s="556"/>
      <c r="Y65" s="556"/>
      <c r="Z65" s="557"/>
      <c r="AB65" s="1" t="s">
        <v>53</v>
      </c>
    </row>
    <row r="66" spans="19:71" s="1" customFormat="1" ht="18" customHeight="1"/>
    <row r="67" spans="19:71" s="1" customFormat="1" ht="18" customHeight="1">
      <c r="W67" s="2"/>
    </row>
    <row r="68" spans="19:71" s="1" customFormat="1" ht="18" customHeight="1">
      <c r="W68" s="2" t="s">
        <v>56</v>
      </c>
    </row>
    <row r="69" spans="19:71" s="1" customFormat="1" ht="18" customHeight="1" thickBot="1">
      <c r="W69" s="2"/>
    </row>
    <row r="70" spans="19:71" s="1" customFormat="1" ht="18" customHeight="1" thickBot="1">
      <c r="S70" s="552" t="s">
        <v>54</v>
      </c>
      <c r="T70" s="552"/>
      <c r="U70" s="552"/>
      <c r="V70" s="553"/>
      <c r="W70" s="489" t="e">
        <f ca="1">ROUNDDOWN(($N$7/$N$14)/$N$22,0)</f>
        <v>#VALUE!</v>
      </c>
      <c r="X70" s="490"/>
      <c r="Y70" s="490"/>
      <c r="Z70" s="491"/>
    </row>
    <row r="71" spans="19:71" s="1" customFormat="1" ht="18" customHeight="1" thickBot="1"/>
    <row r="72" spans="19:71" s="1" customFormat="1" ht="18" customHeight="1" thickBot="1">
      <c r="W72" s="489" t="e">
        <f ca="1">$W$70</f>
        <v>#VALUE!</v>
      </c>
      <c r="X72" s="490"/>
      <c r="Y72" s="490"/>
      <c r="Z72" s="491"/>
      <c r="AB72" s="489" t="e">
        <f ca="1">$W$70+1</f>
        <v>#VALUE!</v>
      </c>
      <c r="AC72" s="490"/>
      <c r="AD72" s="490"/>
      <c r="AE72" s="491"/>
      <c r="AG72" s="489" t="e">
        <f ca="1">$W$70+2</f>
        <v>#VALUE!</v>
      </c>
      <c r="AH72" s="490"/>
      <c r="AI72" s="490"/>
      <c r="AJ72" s="491"/>
      <c r="AL72" s="489" t="e">
        <f ca="1">$W$70+3</f>
        <v>#VALUE!</v>
      </c>
      <c r="AM72" s="490"/>
      <c r="AN72" s="490"/>
      <c r="AO72" s="491"/>
      <c r="AQ72" s="489" t="e">
        <f ca="1">$W$70+4</f>
        <v>#VALUE!</v>
      </c>
      <c r="AR72" s="490"/>
      <c r="AS72" s="490"/>
      <c r="AT72" s="491"/>
      <c r="AV72" s="489" t="e">
        <f ca="1">$W$70+5</f>
        <v>#VALUE!</v>
      </c>
      <c r="AW72" s="490"/>
      <c r="AX72" s="490"/>
      <c r="AY72" s="491"/>
      <c r="BA72" s="489" t="e">
        <f ca="1">$W$70+6</f>
        <v>#VALUE!</v>
      </c>
      <c r="BB72" s="490"/>
      <c r="BC72" s="490"/>
      <c r="BD72" s="491"/>
      <c r="BF72" s="489" t="e">
        <f ca="1">$W$70+7</f>
        <v>#VALUE!</v>
      </c>
      <c r="BG72" s="490"/>
      <c r="BH72" s="490"/>
      <c r="BI72" s="491"/>
      <c r="BK72" s="489" t="e">
        <f ca="1">$W$70+8</f>
        <v>#VALUE!</v>
      </c>
      <c r="BL72" s="490"/>
      <c r="BM72" s="490"/>
      <c r="BN72" s="491"/>
      <c r="BP72" s="489" t="e">
        <f ca="1">$W$70+9</f>
        <v>#VALUE!</v>
      </c>
      <c r="BQ72" s="490"/>
      <c r="BR72" s="490"/>
      <c r="BS72" s="491"/>
    </row>
    <row r="73" spans="19:71" s="1" customFormat="1" ht="18" customHeight="1"/>
    <row r="74" spans="19:71" s="1" customFormat="1" ht="18" customHeight="1" thickBot="1">
      <c r="W74" s="488" t="e">
        <f ca="1">W72*$N$22</f>
        <v>#VALUE!</v>
      </c>
      <c r="X74" s="488"/>
      <c r="Y74" s="488"/>
      <c r="Z74" s="488"/>
      <c r="AA74" s="5"/>
      <c r="AB74" s="488" t="e">
        <f ca="1">AB72*$N$22</f>
        <v>#VALUE!</v>
      </c>
      <c r="AC74" s="488"/>
      <c r="AD74" s="488"/>
      <c r="AE74" s="488"/>
      <c r="AF74" s="5"/>
      <c r="AG74" s="488" t="e">
        <f ca="1">AG72*$N$22</f>
        <v>#VALUE!</v>
      </c>
      <c r="AH74" s="488"/>
      <c r="AI74" s="488"/>
      <c r="AJ74" s="488"/>
      <c r="AL74" s="488" t="e">
        <f ca="1">AL72*$N$22</f>
        <v>#VALUE!</v>
      </c>
      <c r="AM74" s="488"/>
      <c r="AN74" s="488"/>
      <c r="AO74" s="488"/>
      <c r="AQ74" s="488" t="e">
        <f ca="1">AQ72*$N$22</f>
        <v>#VALUE!</v>
      </c>
      <c r="AR74" s="488"/>
      <c r="AS74" s="488"/>
      <c r="AT74" s="488"/>
      <c r="AV74" s="488" t="e">
        <f ca="1">AV72*$N$22</f>
        <v>#VALUE!</v>
      </c>
      <c r="AW74" s="488"/>
      <c r="AX74" s="488"/>
      <c r="AY74" s="488"/>
      <c r="BA74" s="488" t="e">
        <f ca="1">BA72*$N$22</f>
        <v>#VALUE!</v>
      </c>
      <c r="BB74" s="488"/>
      <c r="BC74" s="488"/>
      <c r="BD74" s="488"/>
      <c r="BF74" s="488" t="e">
        <f ca="1">BF72*$N$22</f>
        <v>#VALUE!</v>
      </c>
      <c r="BG74" s="488"/>
      <c r="BH74" s="488"/>
      <c r="BI74" s="488"/>
      <c r="BK74" s="488" t="e">
        <f ca="1">BK72*$N$22</f>
        <v>#VALUE!</v>
      </c>
      <c r="BL74" s="488"/>
      <c r="BM74" s="488"/>
      <c r="BN74" s="488"/>
      <c r="BP74" s="488" t="e">
        <f ca="1">BP72*$N$22</f>
        <v>#VALUE!</v>
      </c>
      <c r="BQ74" s="488"/>
      <c r="BR74" s="488"/>
      <c r="BS74" s="488"/>
    </row>
    <row r="75" spans="19:71" s="1" customFormat="1" ht="18" customHeight="1" thickBot="1">
      <c r="W75" s="489" t="e">
        <f ca="1">IF(W74&gt;(ROUNDDOWN($N$7/$N$14,-1)),"OK","NG")</f>
        <v>#VALUE!</v>
      </c>
      <c r="X75" s="490"/>
      <c r="Y75" s="490"/>
      <c r="Z75" s="491"/>
      <c r="AB75" s="489" t="e">
        <f ca="1">IF(AB74&gt;(ROUNDDOWN($N$7/$N$14,-1)),"OK","NG")</f>
        <v>#VALUE!</v>
      </c>
      <c r="AC75" s="490"/>
      <c r="AD75" s="490"/>
      <c r="AE75" s="491"/>
      <c r="AG75" s="489" t="e">
        <f ca="1">IF(AG74&gt;(ROUNDDOWN($N$7/$N$14,-1)),"OK","NG")</f>
        <v>#VALUE!</v>
      </c>
      <c r="AH75" s="490"/>
      <c r="AI75" s="490"/>
      <c r="AJ75" s="491"/>
      <c r="AL75" s="489" t="e">
        <f ca="1">IF(AL74&gt;(ROUNDDOWN($N$7/$N$14,-1)),"OK","NG")</f>
        <v>#VALUE!</v>
      </c>
      <c r="AM75" s="490"/>
      <c r="AN75" s="490"/>
      <c r="AO75" s="491"/>
      <c r="AQ75" s="489" t="e">
        <f ca="1">IF(AQ74&gt;(ROUNDDOWN($N$7/$N$14,-1)),"OK","NG")</f>
        <v>#VALUE!</v>
      </c>
      <c r="AR75" s="490"/>
      <c r="AS75" s="490"/>
      <c r="AT75" s="491"/>
      <c r="AV75" s="489" t="e">
        <f ca="1">IF(AV74&gt;(ROUNDDOWN($N$7/$N$14,-1)),"OK","NG")</f>
        <v>#VALUE!</v>
      </c>
      <c r="AW75" s="490"/>
      <c r="AX75" s="490"/>
      <c r="AY75" s="491"/>
      <c r="BA75" s="489" t="e">
        <f ca="1">IF(BA74&gt;(ROUNDDOWN($N$7/$N$14,-1)),"OK","NG")</f>
        <v>#VALUE!</v>
      </c>
      <c r="BB75" s="490"/>
      <c r="BC75" s="490"/>
      <c r="BD75" s="491"/>
      <c r="BF75" s="489" t="e">
        <f ca="1">IF(BF74&gt;(ROUNDDOWN($N$7/$N$14,-1)),"OK","NG")</f>
        <v>#VALUE!</v>
      </c>
      <c r="BG75" s="490"/>
      <c r="BH75" s="490"/>
      <c r="BI75" s="491"/>
      <c r="BK75" s="489" t="e">
        <f ca="1">IF(BK74&gt;(ROUNDDOWN($N$7/$N$14,-1)),"OK","NG")</f>
        <v>#VALUE!</v>
      </c>
      <c r="BL75" s="490"/>
      <c r="BM75" s="490"/>
      <c r="BN75" s="491"/>
      <c r="BP75" s="489" t="e">
        <f ca="1">IF(BP74&gt;(ROUNDDOWN($N$7/$N$14,-1)),"OK","NG")</f>
        <v>#VALUE!</v>
      </c>
      <c r="BQ75" s="490"/>
      <c r="BR75" s="490"/>
      <c r="BS75" s="491"/>
    </row>
    <row r="76" spans="19:71" s="1" customFormat="1" ht="18" customHeight="1"/>
    <row r="77" spans="19:71" s="1" customFormat="1" ht="18" customHeight="1">
      <c r="S77" s="552" t="s">
        <v>51</v>
      </c>
      <c r="T77" s="552"/>
      <c r="U77" s="552"/>
      <c r="V77" s="554"/>
      <c r="W77" s="488" t="e">
        <f ca="1">IF(W75="OK",W72,1000)</f>
        <v>#VALUE!</v>
      </c>
      <c r="X77" s="488"/>
      <c r="Y77" s="488"/>
      <c r="Z77" s="488"/>
      <c r="AA77" s="5"/>
      <c r="AB77" s="488" t="e">
        <f ca="1">IF(AB75="OK",AB72,1000)</f>
        <v>#VALUE!</v>
      </c>
      <c r="AC77" s="488"/>
      <c r="AD77" s="488"/>
      <c r="AE77" s="488"/>
      <c r="AF77" s="5"/>
      <c r="AG77" s="488" t="e">
        <f ca="1">IF(AG75="OK",AG72,1000)</f>
        <v>#VALUE!</v>
      </c>
      <c r="AH77" s="488"/>
      <c r="AI77" s="488"/>
      <c r="AJ77" s="488"/>
      <c r="AL77" s="488" t="e">
        <f ca="1">IF(AL75="OK",AL72,1000)</f>
        <v>#VALUE!</v>
      </c>
      <c r="AM77" s="488"/>
      <c r="AN77" s="488"/>
      <c r="AO77" s="488"/>
      <c r="AQ77" s="488" t="e">
        <f ca="1">IF(AQ75="OK",AQ72,1000)</f>
        <v>#VALUE!</v>
      </c>
      <c r="AR77" s="488"/>
      <c r="AS77" s="488"/>
      <c r="AT77" s="488"/>
      <c r="AV77" s="488" t="e">
        <f ca="1">IF(AV75="OK",AV72,1000)</f>
        <v>#VALUE!</v>
      </c>
      <c r="AW77" s="488"/>
      <c r="AX77" s="488"/>
      <c r="AY77" s="488"/>
      <c r="BA77" s="488" t="e">
        <f ca="1">IF(BA75="OK",BA72,1000)</f>
        <v>#VALUE!</v>
      </c>
      <c r="BB77" s="488"/>
      <c r="BC77" s="488"/>
      <c r="BD77" s="488"/>
      <c r="BF77" s="488" t="e">
        <f ca="1">IF(BF75="OK",BF72,1000)</f>
        <v>#VALUE!</v>
      </c>
      <c r="BG77" s="488"/>
      <c r="BH77" s="488"/>
      <c r="BI77" s="488"/>
      <c r="BK77" s="488" t="e">
        <f ca="1">IF(BK75="OK",BK72,1000)</f>
        <v>#VALUE!</v>
      </c>
      <c r="BL77" s="488"/>
      <c r="BM77" s="488"/>
      <c r="BN77" s="488"/>
      <c r="BP77" s="488" t="e">
        <f ca="1">IF(BP75="OK",BP72,1000)</f>
        <v>#VALUE!</v>
      </c>
      <c r="BQ77" s="488"/>
      <c r="BR77" s="488"/>
      <c r="BS77" s="488"/>
    </row>
    <row r="78" spans="19:71" s="1" customFormat="1" ht="18" customHeight="1" thickBot="1"/>
    <row r="79" spans="19:71" s="1" customFormat="1" ht="18" customHeight="1" thickBot="1">
      <c r="S79" s="552" t="s">
        <v>57</v>
      </c>
      <c r="T79" s="552"/>
      <c r="U79" s="552"/>
      <c r="V79" s="553"/>
      <c r="W79" s="555" t="e">
        <f ca="1">MIN(W77,AB77,AG77,AL77,AQ77,AV77,BA77,BF77,BK77,BP77)</f>
        <v>#VALUE!</v>
      </c>
      <c r="X79" s="556"/>
      <c r="Y79" s="556"/>
      <c r="Z79" s="557"/>
      <c r="AB79" s="1" t="s">
        <v>60</v>
      </c>
    </row>
    <row r="80" spans="19:71" s="1" customFormat="1" ht="18" customHeight="1" thickBot="1">
      <c r="S80" s="552" t="s">
        <v>58</v>
      </c>
      <c r="T80" s="552"/>
      <c r="U80" s="552"/>
      <c r="V80" s="553"/>
      <c r="W80" s="555">
        <v>1</v>
      </c>
      <c r="X80" s="556"/>
      <c r="Y80" s="556"/>
      <c r="Z80" s="557"/>
      <c r="AB80" s="1" t="s">
        <v>59</v>
      </c>
    </row>
    <row r="81" spans="23:26" s="1" customFormat="1" ht="18" customHeight="1"/>
    <row r="82" spans="23:26" s="1" customFormat="1" ht="18" customHeight="1"/>
    <row r="83" spans="23:26" s="1" customFormat="1" ht="18" customHeight="1" thickBot="1">
      <c r="W83" s="18" t="s">
        <v>122</v>
      </c>
      <c r="X83" s="18" t="s">
        <v>123</v>
      </c>
      <c r="Y83" s="18" t="s">
        <v>124</v>
      </c>
      <c r="Z83" s="18" t="s">
        <v>50</v>
      </c>
    </row>
    <row r="84" spans="23:26" ht="18" customHeight="1">
      <c r="W84" s="31" t="e">
        <f ca="1">$W$40</f>
        <v>#VALUE!</v>
      </c>
      <c r="X84" s="24" t="e">
        <f ca="1">$W$53</f>
        <v>#VALUE!</v>
      </c>
      <c r="Y84" s="24" t="e">
        <f ca="1">W84*X84</f>
        <v>#VALUE!</v>
      </c>
      <c r="Z84" s="26" t="e">
        <f t="shared" ref="Z84:Z184" ca="1" si="0">IF(OR((Y84*$N$24/1000)&gt;$N$27,(Y84*$N$24/1000)=0),"NG","OK")</f>
        <v>#VALUE!</v>
      </c>
    </row>
    <row r="85" spans="23:26" ht="18" customHeight="1">
      <c r="W85" s="27" t="e">
        <f ca="1">IF((W84-1)&gt;=$W$79,W84-1,0)</f>
        <v>#VALUE!</v>
      </c>
      <c r="X85" s="17" t="e">
        <f ca="1">$X$84</f>
        <v>#VALUE!</v>
      </c>
      <c r="Y85" s="17" t="e">
        <f ca="1">W85*X85</f>
        <v>#VALUE!</v>
      </c>
      <c r="Z85" s="28" t="e">
        <f ca="1">IF(OR((Y85*$N$24/1000)&gt;$N$27,(Y85*$N$24/1000)=0),"NG","OK")</f>
        <v>#VALUE!</v>
      </c>
    </row>
    <row r="86" spans="23:26" ht="18" customHeight="1">
      <c r="W86" s="27" t="e">
        <f t="shared" ref="W86:W103" ca="1" si="1">IF((W85-1)&gt;=$W$79,W85-1,0)</f>
        <v>#VALUE!</v>
      </c>
      <c r="X86" s="17" t="e">
        <f t="shared" ref="X86:X103" ca="1" si="2">$X$84</f>
        <v>#VALUE!</v>
      </c>
      <c r="Y86" s="17" t="e">
        <f t="shared" ref="Y86:Y103" ca="1" si="3">W86*X86</f>
        <v>#VALUE!</v>
      </c>
      <c r="Z86" s="28" t="e">
        <f t="shared" ref="Z86:Z103" ca="1" si="4">IF(OR((Y86*$N$24/1000)&gt;$N$27,(Y86*$N$24/1000)=0),"NG","OK")</f>
        <v>#VALUE!</v>
      </c>
    </row>
    <row r="87" spans="23:26" ht="18" customHeight="1">
      <c r="W87" s="27" t="e">
        <f t="shared" ca="1" si="1"/>
        <v>#VALUE!</v>
      </c>
      <c r="X87" s="17" t="e">
        <f t="shared" ca="1" si="2"/>
        <v>#VALUE!</v>
      </c>
      <c r="Y87" s="17" t="e">
        <f t="shared" ca="1" si="3"/>
        <v>#VALUE!</v>
      </c>
      <c r="Z87" s="28" t="e">
        <f t="shared" ca="1" si="4"/>
        <v>#VALUE!</v>
      </c>
    </row>
    <row r="88" spans="23:26" ht="18" customHeight="1">
      <c r="W88" s="27" t="e">
        <f t="shared" ca="1" si="1"/>
        <v>#VALUE!</v>
      </c>
      <c r="X88" s="17" t="e">
        <f t="shared" ca="1" si="2"/>
        <v>#VALUE!</v>
      </c>
      <c r="Y88" s="17" t="e">
        <f t="shared" ca="1" si="3"/>
        <v>#VALUE!</v>
      </c>
      <c r="Z88" s="28" t="e">
        <f t="shared" ca="1" si="4"/>
        <v>#VALUE!</v>
      </c>
    </row>
    <row r="89" spans="23:26" ht="18" customHeight="1">
      <c r="W89" s="27" t="e">
        <f t="shared" ca="1" si="1"/>
        <v>#VALUE!</v>
      </c>
      <c r="X89" s="17" t="e">
        <f t="shared" ca="1" si="2"/>
        <v>#VALUE!</v>
      </c>
      <c r="Y89" s="17" t="e">
        <f t="shared" ca="1" si="3"/>
        <v>#VALUE!</v>
      </c>
      <c r="Z89" s="28" t="e">
        <f t="shared" ca="1" si="4"/>
        <v>#VALUE!</v>
      </c>
    </row>
    <row r="90" spans="23:26" ht="18" customHeight="1">
      <c r="W90" s="27" t="e">
        <f t="shared" ca="1" si="1"/>
        <v>#VALUE!</v>
      </c>
      <c r="X90" s="17" t="e">
        <f t="shared" ca="1" si="2"/>
        <v>#VALUE!</v>
      </c>
      <c r="Y90" s="17" t="e">
        <f t="shared" ca="1" si="3"/>
        <v>#VALUE!</v>
      </c>
      <c r="Z90" s="28" t="e">
        <f t="shared" ca="1" si="4"/>
        <v>#VALUE!</v>
      </c>
    </row>
    <row r="91" spans="23:26" ht="18" customHeight="1">
      <c r="W91" s="27" t="e">
        <f t="shared" ca="1" si="1"/>
        <v>#VALUE!</v>
      </c>
      <c r="X91" s="17" t="e">
        <f t="shared" ca="1" si="2"/>
        <v>#VALUE!</v>
      </c>
      <c r="Y91" s="17" t="e">
        <f t="shared" ca="1" si="3"/>
        <v>#VALUE!</v>
      </c>
      <c r="Z91" s="28" t="e">
        <f t="shared" ca="1" si="4"/>
        <v>#VALUE!</v>
      </c>
    </row>
    <row r="92" spans="23:26" ht="18" customHeight="1">
      <c r="W92" s="27" t="e">
        <f t="shared" ca="1" si="1"/>
        <v>#VALUE!</v>
      </c>
      <c r="X92" s="17" t="e">
        <f t="shared" ca="1" si="2"/>
        <v>#VALUE!</v>
      </c>
      <c r="Y92" s="17" t="e">
        <f t="shared" ca="1" si="3"/>
        <v>#VALUE!</v>
      </c>
      <c r="Z92" s="28" t="e">
        <f t="shared" ca="1" si="4"/>
        <v>#VALUE!</v>
      </c>
    </row>
    <row r="93" spans="23:26" ht="18" customHeight="1">
      <c r="W93" s="27" t="e">
        <f t="shared" ca="1" si="1"/>
        <v>#VALUE!</v>
      </c>
      <c r="X93" s="17" t="e">
        <f t="shared" ca="1" si="2"/>
        <v>#VALUE!</v>
      </c>
      <c r="Y93" s="17" t="e">
        <f t="shared" ca="1" si="3"/>
        <v>#VALUE!</v>
      </c>
      <c r="Z93" s="28" t="e">
        <f t="shared" ca="1" si="4"/>
        <v>#VALUE!</v>
      </c>
    </row>
    <row r="94" spans="23:26" ht="18" customHeight="1">
      <c r="W94" s="27" t="e">
        <f t="shared" ca="1" si="1"/>
        <v>#VALUE!</v>
      </c>
      <c r="X94" s="17" t="e">
        <f t="shared" ca="1" si="2"/>
        <v>#VALUE!</v>
      </c>
      <c r="Y94" s="17" t="e">
        <f t="shared" ca="1" si="3"/>
        <v>#VALUE!</v>
      </c>
      <c r="Z94" s="28" t="e">
        <f t="shared" ca="1" si="4"/>
        <v>#VALUE!</v>
      </c>
    </row>
    <row r="95" spans="23:26" ht="18" customHeight="1">
      <c r="W95" s="27" t="e">
        <f t="shared" ca="1" si="1"/>
        <v>#VALUE!</v>
      </c>
      <c r="X95" s="17" t="e">
        <f t="shared" ca="1" si="2"/>
        <v>#VALUE!</v>
      </c>
      <c r="Y95" s="17" t="e">
        <f t="shared" ca="1" si="3"/>
        <v>#VALUE!</v>
      </c>
      <c r="Z95" s="28" t="e">
        <f t="shared" ca="1" si="4"/>
        <v>#VALUE!</v>
      </c>
    </row>
    <row r="96" spans="23:26" ht="18" customHeight="1">
      <c r="W96" s="27" t="e">
        <f t="shared" ca="1" si="1"/>
        <v>#VALUE!</v>
      </c>
      <c r="X96" s="17" t="e">
        <f t="shared" ca="1" si="2"/>
        <v>#VALUE!</v>
      </c>
      <c r="Y96" s="17" t="e">
        <f t="shared" ca="1" si="3"/>
        <v>#VALUE!</v>
      </c>
      <c r="Z96" s="28" t="e">
        <f t="shared" ca="1" si="4"/>
        <v>#VALUE!</v>
      </c>
    </row>
    <row r="97" spans="23:26" ht="18" customHeight="1">
      <c r="W97" s="27" t="e">
        <f t="shared" ca="1" si="1"/>
        <v>#VALUE!</v>
      </c>
      <c r="X97" s="17" t="e">
        <f t="shared" ca="1" si="2"/>
        <v>#VALUE!</v>
      </c>
      <c r="Y97" s="17" t="e">
        <f t="shared" ca="1" si="3"/>
        <v>#VALUE!</v>
      </c>
      <c r="Z97" s="28" t="e">
        <f t="shared" ca="1" si="4"/>
        <v>#VALUE!</v>
      </c>
    </row>
    <row r="98" spans="23:26" ht="18" customHeight="1">
      <c r="W98" s="27" t="e">
        <f t="shared" ca="1" si="1"/>
        <v>#VALUE!</v>
      </c>
      <c r="X98" s="17" t="e">
        <f t="shared" ca="1" si="2"/>
        <v>#VALUE!</v>
      </c>
      <c r="Y98" s="17" t="e">
        <f t="shared" ca="1" si="3"/>
        <v>#VALUE!</v>
      </c>
      <c r="Z98" s="28" t="e">
        <f t="shared" ca="1" si="4"/>
        <v>#VALUE!</v>
      </c>
    </row>
    <row r="99" spans="23:26" ht="18" customHeight="1">
      <c r="W99" s="27" t="e">
        <f t="shared" ca="1" si="1"/>
        <v>#VALUE!</v>
      </c>
      <c r="X99" s="17" t="e">
        <f t="shared" ca="1" si="2"/>
        <v>#VALUE!</v>
      </c>
      <c r="Y99" s="17" t="e">
        <f t="shared" ca="1" si="3"/>
        <v>#VALUE!</v>
      </c>
      <c r="Z99" s="28" t="e">
        <f t="shared" ca="1" si="4"/>
        <v>#VALUE!</v>
      </c>
    </row>
    <row r="100" spans="23:26" ht="18" customHeight="1">
      <c r="W100" s="27" t="e">
        <f t="shared" ca="1" si="1"/>
        <v>#VALUE!</v>
      </c>
      <c r="X100" s="17" t="e">
        <f t="shared" ca="1" si="2"/>
        <v>#VALUE!</v>
      </c>
      <c r="Y100" s="17" t="e">
        <f t="shared" ca="1" si="3"/>
        <v>#VALUE!</v>
      </c>
      <c r="Z100" s="28" t="e">
        <f t="shared" ca="1" si="4"/>
        <v>#VALUE!</v>
      </c>
    </row>
    <row r="101" spans="23:26" ht="18" customHeight="1">
      <c r="W101" s="27" t="e">
        <f t="shared" ca="1" si="1"/>
        <v>#VALUE!</v>
      </c>
      <c r="X101" s="17" t="e">
        <f t="shared" ca="1" si="2"/>
        <v>#VALUE!</v>
      </c>
      <c r="Y101" s="17" t="e">
        <f t="shared" ca="1" si="3"/>
        <v>#VALUE!</v>
      </c>
      <c r="Z101" s="28" t="e">
        <f t="shared" ca="1" si="4"/>
        <v>#VALUE!</v>
      </c>
    </row>
    <row r="102" spans="23:26" ht="18" customHeight="1">
      <c r="W102" s="27" t="e">
        <f t="shared" ca="1" si="1"/>
        <v>#VALUE!</v>
      </c>
      <c r="X102" s="17" t="e">
        <f t="shared" ca="1" si="2"/>
        <v>#VALUE!</v>
      </c>
      <c r="Y102" s="17" t="e">
        <f t="shared" ca="1" si="3"/>
        <v>#VALUE!</v>
      </c>
      <c r="Z102" s="28" t="e">
        <f t="shared" ca="1" si="4"/>
        <v>#VALUE!</v>
      </c>
    </row>
    <row r="103" spans="23:26" ht="18" customHeight="1" thickBot="1">
      <c r="W103" s="29" t="e">
        <f t="shared" ca="1" si="1"/>
        <v>#VALUE!</v>
      </c>
      <c r="X103" s="25" t="e">
        <f t="shared" ca="1" si="2"/>
        <v>#VALUE!</v>
      </c>
      <c r="Y103" s="25" t="e">
        <f t="shared" ca="1" si="3"/>
        <v>#VALUE!</v>
      </c>
      <c r="Z103" s="30" t="e">
        <f t="shared" ca="1" si="4"/>
        <v>#VALUE!</v>
      </c>
    </row>
    <row r="104" spans="23:26" ht="18" customHeight="1">
      <c r="W104" s="31" t="e">
        <f ca="1">$W$40</f>
        <v>#VALUE!</v>
      </c>
      <c r="X104" s="24" t="e">
        <f ca="1">IF((X84-1)&gt;=1,X84-1,0)</f>
        <v>#VALUE!</v>
      </c>
      <c r="Y104" s="24" t="e">
        <f ca="1">W104*X104</f>
        <v>#VALUE!</v>
      </c>
      <c r="Z104" s="26" t="e">
        <f t="shared" ca="1" si="0"/>
        <v>#VALUE!</v>
      </c>
    </row>
    <row r="105" spans="23:26" ht="18" customHeight="1">
      <c r="W105" s="27" t="e">
        <f ca="1">IF((W104-1)&gt;=$W$79,W104-1,0)</f>
        <v>#VALUE!</v>
      </c>
      <c r="X105" s="17" t="e">
        <f ca="1">$X$104</f>
        <v>#VALUE!</v>
      </c>
      <c r="Y105" s="17" t="e">
        <f ca="1">W105*X105</f>
        <v>#VALUE!</v>
      </c>
      <c r="Z105" s="28" t="e">
        <f ca="1">IF(OR((Y105*$N$24/1000)&gt;$N$27,(Y105*$N$24/1000)=0),"NG","OK")</f>
        <v>#VALUE!</v>
      </c>
    </row>
    <row r="106" spans="23:26" ht="18" customHeight="1">
      <c r="W106" s="27" t="e">
        <f t="shared" ref="W106:W123" ca="1" si="5">IF((W105-1)&gt;=$W$79,W105-1,0)</f>
        <v>#VALUE!</v>
      </c>
      <c r="X106" s="17" t="e">
        <f t="shared" ref="X106:X123" ca="1" si="6">$X$104</f>
        <v>#VALUE!</v>
      </c>
      <c r="Y106" s="17" t="e">
        <f t="shared" ref="Y106:Y123" ca="1" si="7">W106*X106</f>
        <v>#VALUE!</v>
      </c>
      <c r="Z106" s="28" t="e">
        <f t="shared" ref="Z106:Z123" ca="1" si="8">IF(OR((Y106*$N$24/1000)&gt;$N$27,(Y106*$N$24/1000)=0),"NG","OK")</f>
        <v>#VALUE!</v>
      </c>
    </row>
    <row r="107" spans="23:26" ht="18" customHeight="1">
      <c r="W107" s="27" t="e">
        <f t="shared" ca="1" si="5"/>
        <v>#VALUE!</v>
      </c>
      <c r="X107" s="17" t="e">
        <f t="shared" ca="1" si="6"/>
        <v>#VALUE!</v>
      </c>
      <c r="Y107" s="17" t="e">
        <f t="shared" ca="1" si="7"/>
        <v>#VALUE!</v>
      </c>
      <c r="Z107" s="28" t="e">
        <f t="shared" ca="1" si="8"/>
        <v>#VALUE!</v>
      </c>
    </row>
    <row r="108" spans="23:26" ht="18" customHeight="1">
      <c r="W108" s="27" t="e">
        <f t="shared" ca="1" si="5"/>
        <v>#VALUE!</v>
      </c>
      <c r="X108" s="17" t="e">
        <f t="shared" ca="1" si="6"/>
        <v>#VALUE!</v>
      </c>
      <c r="Y108" s="17" t="e">
        <f t="shared" ca="1" si="7"/>
        <v>#VALUE!</v>
      </c>
      <c r="Z108" s="28" t="e">
        <f t="shared" ca="1" si="8"/>
        <v>#VALUE!</v>
      </c>
    </row>
    <row r="109" spans="23:26" ht="18" customHeight="1">
      <c r="W109" s="27" t="e">
        <f t="shared" ca="1" si="5"/>
        <v>#VALUE!</v>
      </c>
      <c r="X109" s="17" t="e">
        <f t="shared" ca="1" si="6"/>
        <v>#VALUE!</v>
      </c>
      <c r="Y109" s="17" t="e">
        <f t="shared" ca="1" si="7"/>
        <v>#VALUE!</v>
      </c>
      <c r="Z109" s="28" t="e">
        <f t="shared" ca="1" si="8"/>
        <v>#VALUE!</v>
      </c>
    </row>
    <row r="110" spans="23:26" ht="18" customHeight="1">
      <c r="W110" s="27" t="e">
        <f t="shared" ca="1" si="5"/>
        <v>#VALUE!</v>
      </c>
      <c r="X110" s="17" t="e">
        <f t="shared" ca="1" si="6"/>
        <v>#VALUE!</v>
      </c>
      <c r="Y110" s="17" t="e">
        <f t="shared" ca="1" si="7"/>
        <v>#VALUE!</v>
      </c>
      <c r="Z110" s="28" t="e">
        <f t="shared" ca="1" si="8"/>
        <v>#VALUE!</v>
      </c>
    </row>
    <row r="111" spans="23:26" ht="18" customHeight="1">
      <c r="W111" s="27" t="e">
        <f t="shared" ca="1" si="5"/>
        <v>#VALUE!</v>
      </c>
      <c r="X111" s="17" t="e">
        <f t="shared" ca="1" si="6"/>
        <v>#VALUE!</v>
      </c>
      <c r="Y111" s="17" t="e">
        <f t="shared" ca="1" si="7"/>
        <v>#VALUE!</v>
      </c>
      <c r="Z111" s="28" t="e">
        <f t="shared" ca="1" si="8"/>
        <v>#VALUE!</v>
      </c>
    </row>
    <row r="112" spans="23:26" ht="18" customHeight="1">
      <c r="W112" s="27" t="e">
        <f t="shared" ca="1" si="5"/>
        <v>#VALUE!</v>
      </c>
      <c r="X112" s="17" t="e">
        <f t="shared" ca="1" si="6"/>
        <v>#VALUE!</v>
      </c>
      <c r="Y112" s="17" t="e">
        <f t="shared" ca="1" si="7"/>
        <v>#VALUE!</v>
      </c>
      <c r="Z112" s="28" t="e">
        <f t="shared" ca="1" si="8"/>
        <v>#VALUE!</v>
      </c>
    </row>
    <row r="113" spans="23:26" ht="18" customHeight="1">
      <c r="W113" s="27" t="e">
        <f t="shared" ca="1" si="5"/>
        <v>#VALUE!</v>
      </c>
      <c r="X113" s="17" t="e">
        <f t="shared" ca="1" si="6"/>
        <v>#VALUE!</v>
      </c>
      <c r="Y113" s="17" t="e">
        <f t="shared" ca="1" si="7"/>
        <v>#VALUE!</v>
      </c>
      <c r="Z113" s="28" t="e">
        <f t="shared" ca="1" si="8"/>
        <v>#VALUE!</v>
      </c>
    </row>
    <row r="114" spans="23:26" ht="18" customHeight="1">
      <c r="W114" s="27" t="e">
        <f t="shared" ca="1" si="5"/>
        <v>#VALUE!</v>
      </c>
      <c r="X114" s="17" t="e">
        <f t="shared" ca="1" si="6"/>
        <v>#VALUE!</v>
      </c>
      <c r="Y114" s="17" t="e">
        <f t="shared" ca="1" si="7"/>
        <v>#VALUE!</v>
      </c>
      <c r="Z114" s="28" t="e">
        <f t="shared" ca="1" si="8"/>
        <v>#VALUE!</v>
      </c>
    </row>
    <row r="115" spans="23:26" ht="18" customHeight="1">
      <c r="W115" s="27" t="e">
        <f t="shared" ca="1" si="5"/>
        <v>#VALUE!</v>
      </c>
      <c r="X115" s="17" t="e">
        <f t="shared" ca="1" si="6"/>
        <v>#VALUE!</v>
      </c>
      <c r="Y115" s="17" t="e">
        <f t="shared" ca="1" si="7"/>
        <v>#VALUE!</v>
      </c>
      <c r="Z115" s="28" t="e">
        <f t="shared" ca="1" si="8"/>
        <v>#VALUE!</v>
      </c>
    </row>
    <row r="116" spans="23:26" ht="18" customHeight="1">
      <c r="W116" s="27" t="e">
        <f t="shared" ca="1" si="5"/>
        <v>#VALUE!</v>
      </c>
      <c r="X116" s="17" t="e">
        <f t="shared" ca="1" si="6"/>
        <v>#VALUE!</v>
      </c>
      <c r="Y116" s="17" t="e">
        <f t="shared" ca="1" si="7"/>
        <v>#VALUE!</v>
      </c>
      <c r="Z116" s="28" t="e">
        <f t="shared" ca="1" si="8"/>
        <v>#VALUE!</v>
      </c>
    </row>
    <row r="117" spans="23:26" ht="18" customHeight="1">
      <c r="W117" s="27" t="e">
        <f t="shared" ca="1" si="5"/>
        <v>#VALUE!</v>
      </c>
      <c r="X117" s="17" t="e">
        <f t="shared" ca="1" si="6"/>
        <v>#VALUE!</v>
      </c>
      <c r="Y117" s="17" t="e">
        <f t="shared" ca="1" si="7"/>
        <v>#VALUE!</v>
      </c>
      <c r="Z117" s="28" t="e">
        <f t="shared" ca="1" si="8"/>
        <v>#VALUE!</v>
      </c>
    </row>
    <row r="118" spans="23:26" ht="18" customHeight="1">
      <c r="W118" s="27" t="e">
        <f t="shared" ca="1" si="5"/>
        <v>#VALUE!</v>
      </c>
      <c r="X118" s="17" t="e">
        <f t="shared" ca="1" si="6"/>
        <v>#VALUE!</v>
      </c>
      <c r="Y118" s="17" t="e">
        <f t="shared" ca="1" si="7"/>
        <v>#VALUE!</v>
      </c>
      <c r="Z118" s="28" t="e">
        <f t="shared" ca="1" si="8"/>
        <v>#VALUE!</v>
      </c>
    </row>
    <row r="119" spans="23:26" ht="18" customHeight="1">
      <c r="W119" s="27" t="e">
        <f t="shared" ca="1" si="5"/>
        <v>#VALUE!</v>
      </c>
      <c r="X119" s="17" t="e">
        <f t="shared" ca="1" si="6"/>
        <v>#VALUE!</v>
      </c>
      <c r="Y119" s="17" t="e">
        <f t="shared" ca="1" si="7"/>
        <v>#VALUE!</v>
      </c>
      <c r="Z119" s="28" t="e">
        <f t="shared" ca="1" si="8"/>
        <v>#VALUE!</v>
      </c>
    </row>
    <row r="120" spans="23:26" ht="18" customHeight="1">
      <c r="W120" s="27" t="e">
        <f t="shared" ca="1" si="5"/>
        <v>#VALUE!</v>
      </c>
      <c r="X120" s="17" t="e">
        <f t="shared" ca="1" si="6"/>
        <v>#VALUE!</v>
      </c>
      <c r="Y120" s="17" t="e">
        <f t="shared" ca="1" si="7"/>
        <v>#VALUE!</v>
      </c>
      <c r="Z120" s="28" t="e">
        <f t="shared" ca="1" si="8"/>
        <v>#VALUE!</v>
      </c>
    </row>
    <row r="121" spans="23:26" ht="18" customHeight="1">
      <c r="W121" s="27" t="e">
        <f t="shared" ca="1" si="5"/>
        <v>#VALUE!</v>
      </c>
      <c r="X121" s="17" t="e">
        <f t="shared" ca="1" si="6"/>
        <v>#VALUE!</v>
      </c>
      <c r="Y121" s="17" t="e">
        <f t="shared" ca="1" si="7"/>
        <v>#VALUE!</v>
      </c>
      <c r="Z121" s="28" t="e">
        <f t="shared" ca="1" si="8"/>
        <v>#VALUE!</v>
      </c>
    </row>
    <row r="122" spans="23:26" ht="18" customHeight="1">
      <c r="W122" s="27" t="e">
        <f t="shared" ca="1" si="5"/>
        <v>#VALUE!</v>
      </c>
      <c r="X122" s="17" t="e">
        <f t="shared" ca="1" si="6"/>
        <v>#VALUE!</v>
      </c>
      <c r="Y122" s="17" t="e">
        <f t="shared" ca="1" si="7"/>
        <v>#VALUE!</v>
      </c>
      <c r="Z122" s="28" t="e">
        <f t="shared" ca="1" si="8"/>
        <v>#VALUE!</v>
      </c>
    </row>
    <row r="123" spans="23:26" ht="18" customHeight="1" thickBot="1">
      <c r="W123" s="29" t="e">
        <f t="shared" ca="1" si="5"/>
        <v>#VALUE!</v>
      </c>
      <c r="X123" s="25" t="e">
        <f t="shared" ca="1" si="6"/>
        <v>#VALUE!</v>
      </c>
      <c r="Y123" s="25" t="e">
        <f t="shared" ca="1" si="7"/>
        <v>#VALUE!</v>
      </c>
      <c r="Z123" s="30" t="e">
        <f t="shared" ca="1" si="8"/>
        <v>#VALUE!</v>
      </c>
    </row>
    <row r="124" spans="23:26" ht="18" customHeight="1">
      <c r="W124" s="31" t="e">
        <f ca="1">$W$40</f>
        <v>#VALUE!</v>
      </c>
      <c r="X124" s="24" t="e">
        <f ca="1">IF((X104-1)&gt;=1,X104-1,0)</f>
        <v>#VALUE!</v>
      </c>
      <c r="Y124" s="24" t="e">
        <f ca="1">W124*$X$124</f>
        <v>#VALUE!</v>
      </c>
      <c r="Z124" s="26" t="e">
        <f t="shared" ca="1" si="0"/>
        <v>#VALUE!</v>
      </c>
    </row>
    <row r="125" spans="23:26" ht="18" customHeight="1">
      <c r="W125" s="27" t="e">
        <f ca="1">IF((W124-1)&gt;=$W$79,W124-1,0)</f>
        <v>#VALUE!</v>
      </c>
      <c r="X125" s="17" t="e">
        <f ca="1">$X$124</f>
        <v>#VALUE!</v>
      </c>
      <c r="Y125" s="17" t="e">
        <f ca="1">W125*X125</f>
        <v>#VALUE!</v>
      </c>
      <c r="Z125" s="28" t="e">
        <f ca="1">IF(OR((Y125*$N$24/1000)&gt;$N$27,(Y125*$N$24/1000)=0),"NG","OK")</f>
        <v>#VALUE!</v>
      </c>
    </row>
    <row r="126" spans="23:26" ht="18" customHeight="1">
      <c r="W126" s="27" t="e">
        <f t="shared" ref="W126:W143" ca="1" si="9">IF((W125-1)&gt;=$W$79,W125-1,0)</f>
        <v>#VALUE!</v>
      </c>
      <c r="X126" s="17" t="e">
        <f t="shared" ref="X126:X143" ca="1" si="10">$X$124</f>
        <v>#VALUE!</v>
      </c>
      <c r="Y126" s="17" t="e">
        <f t="shared" ref="Y126:Y143" ca="1" si="11">W126*X126</f>
        <v>#VALUE!</v>
      </c>
      <c r="Z126" s="28" t="e">
        <f t="shared" ref="Z126:Z143" ca="1" si="12">IF(OR((Y126*$N$24/1000)&gt;$N$27,(Y126*$N$24/1000)=0),"NG","OK")</f>
        <v>#VALUE!</v>
      </c>
    </row>
    <row r="127" spans="23:26" ht="18" customHeight="1">
      <c r="W127" s="27" t="e">
        <f t="shared" ca="1" si="9"/>
        <v>#VALUE!</v>
      </c>
      <c r="X127" s="17" t="e">
        <f t="shared" ca="1" si="10"/>
        <v>#VALUE!</v>
      </c>
      <c r="Y127" s="17" t="e">
        <f t="shared" ca="1" si="11"/>
        <v>#VALUE!</v>
      </c>
      <c r="Z127" s="28" t="e">
        <f t="shared" ca="1" si="12"/>
        <v>#VALUE!</v>
      </c>
    </row>
    <row r="128" spans="23:26" ht="18" customHeight="1">
      <c r="W128" s="27" t="e">
        <f t="shared" ca="1" si="9"/>
        <v>#VALUE!</v>
      </c>
      <c r="X128" s="17" t="e">
        <f t="shared" ca="1" si="10"/>
        <v>#VALUE!</v>
      </c>
      <c r="Y128" s="17" t="e">
        <f t="shared" ca="1" si="11"/>
        <v>#VALUE!</v>
      </c>
      <c r="Z128" s="28" t="e">
        <f t="shared" ca="1" si="12"/>
        <v>#VALUE!</v>
      </c>
    </row>
    <row r="129" spans="23:26" ht="18" customHeight="1">
      <c r="W129" s="27" t="e">
        <f t="shared" ca="1" si="9"/>
        <v>#VALUE!</v>
      </c>
      <c r="X129" s="17" t="e">
        <f t="shared" ca="1" si="10"/>
        <v>#VALUE!</v>
      </c>
      <c r="Y129" s="17" t="e">
        <f t="shared" ca="1" si="11"/>
        <v>#VALUE!</v>
      </c>
      <c r="Z129" s="28" t="e">
        <f t="shared" ca="1" si="12"/>
        <v>#VALUE!</v>
      </c>
    </row>
    <row r="130" spans="23:26" ht="18" customHeight="1">
      <c r="W130" s="27" t="e">
        <f t="shared" ca="1" si="9"/>
        <v>#VALUE!</v>
      </c>
      <c r="X130" s="17" t="e">
        <f t="shared" ca="1" si="10"/>
        <v>#VALUE!</v>
      </c>
      <c r="Y130" s="17" t="e">
        <f t="shared" ca="1" si="11"/>
        <v>#VALUE!</v>
      </c>
      <c r="Z130" s="28" t="e">
        <f t="shared" ca="1" si="12"/>
        <v>#VALUE!</v>
      </c>
    </row>
    <row r="131" spans="23:26" ht="18" customHeight="1">
      <c r="W131" s="27" t="e">
        <f t="shared" ca="1" si="9"/>
        <v>#VALUE!</v>
      </c>
      <c r="X131" s="17" t="e">
        <f t="shared" ca="1" si="10"/>
        <v>#VALUE!</v>
      </c>
      <c r="Y131" s="17" t="e">
        <f t="shared" ca="1" si="11"/>
        <v>#VALUE!</v>
      </c>
      <c r="Z131" s="28" t="e">
        <f t="shared" ca="1" si="12"/>
        <v>#VALUE!</v>
      </c>
    </row>
    <row r="132" spans="23:26" ht="18" customHeight="1">
      <c r="W132" s="27" t="e">
        <f t="shared" ca="1" si="9"/>
        <v>#VALUE!</v>
      </c>
      <c r="X132" s="17" t="e">
        <f t="shared" ca="1" si="10"/>
        <v>#VALUE!</v>
      </c>
      <c r="Y132" s="17" t="e">
        <f t="shared" ca="1" si="11"/>
        <v>#VALUE!</v>
      </c>
      <c r="Z132" s="28" t="e">
        <f t="shared" ca="1" si="12"/>
        <v>#VALUE!</v>
      </c>
    </row>
    <row r="133" spans="23:26" ht="18" customHeight="1">
      <c r="W133" s="27" t="e">
        <f t="shared" ca="1" si="9"/>
        <v>#VALUE!</v>
      </c>
      <c r="X133" s="17" t="e">
        <f t="shared" ca="1" si="10"/>
        <v>#VALUE!</v>
      </c>
      <c r="Y133" s="17" t="e">
        <f t="shared" ca="1" si="11"/>
        <v>#VALUE!</v>
      </c>
      <c r="Z133" s="28" t="e">
        <f t="shared" ca="1" si="12"/>
        <v>#VALUE!</v>
      </c>
    </row>
    <row r="134" spans="23:26" ht="18" customHeight="1">
      <c r="W134" s="27" t="e">
        <f t="shared" ca="1" si="9"/>
        <v>#VALUE!</v>
      </c>
      <c r="X134" s="17" t="e">
        <f t="shared" ca="1" si="10"/>
        <v>#VALUE!</v>
      </c>
      <c r="Y134" s="17" t="e">
        <f t="shared" ca="1" si="11"/>
        <v>#VALUE!</v>
      </c>
      <c r="Z134" s="28" t="e">
        <f t="shared" ca="1" si="12"/>
        <v>#VALUE!</v>
      </c>
    </row>
    <row r="135" spans="23:26" ht="18" customHeight="1">
      <c r="W135" s="27" t="e">
        <f t="shared" ca="1" si="9"/>
        <v>#VALUE!</v>
      </c>
      <c r="X135" s="17" t="e">
        <f t="shared" ca="1" si="10"/>
        <v>#VALUE!</v>
      </c>
      <c r="Y135" s="17" t="e">
        <f t="shared" ca="1" si="11"/>
        <v>#VALUE!</v>
      </c>
      <c r="Z135" s="28" t="e">
        <f t="shared" ca="1" si="12"/>
        <v>#VALUE!</v>
      </c>
    </row>
    <row r="136" spans="23:26" ht="18" customHeight="1">
      <c r="W136" s="27" t="e">
        <f t="shared" ca="1" si="9"/>
        <v>#VALUE!</v>
      </c>
      <c r="X136" s="17" t="e">
        <f t="shared" ca="1" si="10"/>
        <v>#VALUE!</v>
      </c>
      <c r="Y136" s="17" t="e">
        <f t="shared" ca="1" si="11"/>
        <v>#VALUE!</v>
      </c>
      <c r="Z136" s="28" t="e">
        <f t="shared" ca="1" si="12"/>
        <v>#VALUE!</v>
      </c>
    </row>
    <row r="137" spans="23:26" ht="18" customHeight="1">
      <c r="W137" s="27" t="e">
        <f t="shared" ca="1" si="9"/>
        <v>#VALUE!</v>
      </c>
      <c r="X137" s="17" t="e">
        <f t="shared" ca="1" si="10"/>
        <v>#VALUE!</v>
      </c>
      <c r="Y137" s="17" t="e">
        <f t="shared" ca="1" si="11"/>
        <v>#VALUE!</v>
      </c>
      <c r="Z137" s="28" t="e">
        <f t="shared" ca="1" si="12"/>
        <v>#VALUE!</v>
      </c>
    </row>
    <row r="138" spans="23:26" ht="18" customHeight="1">
      <c r="W138" s="27" t="e">
        <f t="shared" ca="1" si="9"/>
        <v>#VALUE!</v>
      </c>
      <c r="X138" s="17" t="e">
        <f t="shared" ca="1" si="10"/>
        <v>#VALUE!</v>
      </c>
      <c r="Y138" s="17" t="e">
        <f t="shared" ca="1" si="11"/>
        <v>#VALUE!</v>
      </c>
      <c r="Z138" s="28" t="e">
        <f t="shared" ca="1" si="12"/>
        <v>#VALUE!</v>
      </c>
    </row>
    <row r="139" spans="23:26" ht="18" customHeight="1">
      <c r="W139" s="27" t="e">
        <f t="shared" ca="1" si="9"/>
        <v>#VALUE!</v>
      </c>
      <c r="X139" s="17" t="e">
        <f t="shared" ca="1" si="10"/>
        <v>#VALUE!</v>
      </c>
      <c r="Y139" s="17" t="e">
        <f t="shared" ca="1" si="11"/>
        <v>#VALUE!</v>
      </c>
      <c r="Z139" s="28" t="e">
        <f t="shared" ca="1" si="12"/>
        <v>#VALUE!</v>
      </c>
    </row>
    <row r="140" spans="23:26" ht="18" customHeight="1">
      <c r="W140" s="27" t="e">
        <f t="shared" ca="1" si="9"/>
        <v>#VALUE!</v>
      </c>
      <c r="X140" s="17" t="e">
        <f t="shared" ca="1" si="10"/>
        <v>#VALUE!</v>
      </c>
      <c r="Y140" s="17" t="e">
        <f t="shared" ca="1" si="11"/>
        <v>#VALUE!</v>
      </c>
      <c r="Z140" s="28" t="e">
        <f t="shared" ca="1" si="12"/>
        <v>#VALUE!</v>
      </c>
    </row>
    <row r="141" spans="23:26" ht="18" customHeight="1">
      <c r="W141" s="27" t="e">
        <f t="shared" ca="1" si="9"/>
        <v>#VALUE!</v>
      </c>
      <c r="X141" s="17" t="e">
        <f t="shared" ca="1" si="10"/>
        <v>#VALUE!</v>
      </c>
      <c r="Y141" s="17" t="e">
        <f t="shared" ca="1" si="11"/>
        <v>#VALUE!</v>
      </c>
      <c r="Z141" s="28" t="e">
        <f t="shared" ca="1" si="12"/>
        <v>#VALUE!</v>
      </c>
    </row>
    <row r="142" spans="23:26" ht="18" customHeight="1">
      <c r="W142" s="27" t="e">
        <f t="shared" ca="1" si="9"/>
        <v>#VALUE!</v>
      </c>
      <c r="X142" s="17" t="e">
        <f t="shared" ca="1" si="10"/>
        <v>#VALUE!</v>
      </c>
      <c r="Y142" s="17" t="e">
        <f t="shared" ca="1" si="11"/>
        <v>#VALUE!</v>
      </c>
      <c r="Z142" s="28" t="e">
        <f t="shared" ca="1" si="12"/>
        <v>#VALUE!</v>
      </c>
    </row>
    <row r="143" spans="23:26" ht="18" customHeight="1" thickBot="1">
      <c r="W143" s="29" t="e">
        <f t="shared" ca="1" si="9"/>
        <v>#VALUE!</v>
      </c>
      <c r="X143" s="25" t="e">
        <f t="shared" ca="1" si="10"/>
        <v>#VALUE!</v>
      </c>
      <c r="Y143" s="25" t="e">
        <f t="shared" ca="1" si="11"/>
        <v>#VALUE!</v>
      </c>
      <c r="Z143" s="30" t="e">
        <f t="shared" ca="1" si="12"/>
        <v>#VALUE!</v>
      </c>
    </row>
    <row r="144" spans="23:26" ht="18" customHeight="1">
      <c r="W144" s="31" t="e">
        <f ca="1">$W$40</f>
        <v>#VALUE!</v>
      </c>
      <c r="X144" s="24" t="e">
        <f ca="1">IF((X124-1)&gt;=1,X124-1,0)</f>
        <v>#VALUE!</v>
      </c>
      <c r="Y144" s="24" t="e">
        <f ca="1">W144*$X$144</f>
        <v>#VALUE!</v>
      </c>
      <c r="Z144" s="26" t="e">
        <f t="shared" ca="1" si="0"/>
        <v>#VALUE!</v>
      </c>
    </row>
    <row r="145" spans="23:26" ht="18" customHeight="1">
      <c r="W145" s="27" t="e">
        <f ca="1">IF((W144-1)&gt;=$W$79,W144-1,0)</f>
        <v>#VALUE!</v>
      </c>
      <c r="X145" s="17" t="e">
        <f ca="1">$X$144</f>
        <v>#VALUE!</v>
      </c>
      <c r="Y145" s="17" t="e">
        <f ca="1">W145*X145</f>
        <v>#VALUE!</v>
      </c>
      <c r="Z145" s="28" t="e">
        <f ca="1">IF(OR((Y145*$N$24/1000)&gt;$N$27,(Y145*$N$24/1000)=0),"NG","OK")</f>
        <v>#VALUE!</v>
      </c>
    </row>
    <row r="146" spans="23:26" ht="18" customHeight="1">
      <c r="W146" s="27" t="e">
        <f t="shared" ref="W146:W163" ca="1" si="13">IF((W145-1)&gt;=$W$79,W145-1,0)</f>
        <v>#VALUE!</v>
      </c>
      <c r="X146" s="17" t="e">
        <f t="shared" ref="X146:X163" ca="1" si="14">$X$144</f>
        <v>#VALUE!</v>
      </c>
      <c r="Y146" s="17" t="e">
        <f t="shared" ref="Y146:Y163" ca="1" si="15">W146*X146</f>
        <v>#VALUE!</v>
      </c>
      <c r="Z146" s="28" t="e">
        <f t="shared" ref="Z146:Z163" ca="1" si="16">IF(OR((Y146*$N$24/1000)&gt;$N$27,(Y146*$N$24/1000)=0),"NG","OK")</f>
        <v>#VALUE!</v>
      </c>
    </row>
    <row r="147" spans="23:26" ht="18" customHeight="1">
      <c r="W147" s="27" t="e">
        <f t="shared" ca="1" si="13"/>
        <v>#VALUE!</v>
      </c>
      <c r="X147" s="17" t="e">
        <f t="shared" ca="1" si="14"/>
        <v>#VALUE!</v>
      </c>
      <c r="Y147" s="17" t="e">
        <f t="shared" ca="1" si="15"/>
        <v>#VALUE!</v>
      </c>
      <c r="Z147" s="28" t="e">
        <f t="shared" ca="1" si="16"/>
        <v>#VALUE!</v>
      </c>
    </row>
    <row r="148" spans="23:26" ht="18" customHeight="1">
      <c r="W148" s="27" t="e">
        <f t="shared" ca="1" si="13"/>
        <v>#VALUE!</v>
      </c>
      <c r="X148" s="17" t="e">
        <f t="shared" ca="1" si="14"/>
        <v>#VALUE!</v>
      </c>
      <c r="Y148" s="17" t="e">
        <f t="shared" ca="1" si="15"/>
        <v>#VALUE!</v>
      </c>
      <c r="Z148" s="28" t="e">
        <f t="shared" ca="1" si="16"/>
        <v>#VALUE!</v>
      </c>
    </row>
    <row r="149" spans="23:26" ht="18" customHeight="1">
      <c r="W149" s="27" t="e">
        <f t="shared" ca="1" si="13"/>
        <v>#VALUE!</v>
      </c>
      <c r="X149" s="17" t="e">
        <f t="shared" ca="1" si="14"/>
        <v>#VALUE!</v>
      </c>
      <c r="Y149" s="17" t="e">
        <f t="shared" ca="1" si="15"/>
        <v>#VALUE!</v>
      </c>
      <c r="Z149" s="28" t="e">
        <f t="shared" ca="1" si="16"/>
        <v>#VALUE!</v>
      </c>
    </row>
    <row r="150" spans="23:26" ht="18" customHeight="1">
      <c r="W150" s="27" t="e">
        <f t="shared" ca="1" si="13"/>
        <v>#VALUE!</v>
      </c>
      <c r="X150" s="17" t="e">
        <f t="shared" ca="1" si="14"/>
        <v>#VALUE!</v>
      </c>
      <c r="Y150" s="17" t="e">
        <f t="shared" ca="1" si="15"/>
        <v>#VALUE!</v>
      </c>
      <c r="Z150" s="28" t="e">
        <f t="shared" ca="1" si="16"/>
        <v>#VALUE!</v>
      </c>
    </row>
    <row r="151" spans="23:26" ht="18" customHeight="1">
      <c r="W151" s="27" t="e">
        <f t="shared" ca="1" si="13"/>
        <v>#VALUE!</v>
      </c>
      <c r="X151" s="17" t="e">
        <f t="shared" ca="1" si="14"/>
        <v>#VALUE!</v>
      </c>
      <c r="Y151" s="17" t="e">
        <f t="shared" ca="1" si="15"/>
        <v>#VALUE!</v>
      </c>
      <c r="Z151" s="28" t="e">
        <f t="shared" ca="1" si="16"/>
        <v>#VALUE!</v>
      </c>
    </row>
    <row r="152" spans="23:26" ht="18" customHeight="1">
      <c r="W152" s="27" t="e">
        <f t="shared" ca="1" si="13"/>
        <v>#VALUE!</v>
      </c>
      <c r="X152" s="17" t="e">
        <f t="shared" ca="1" si="14"/>
        <v>#VALUE!</v>
      </c>
      <c r="Y152" s="17" t="e">
        <f t="shared" ca="1" si="15"/>
        <v>#VALUE!</v>
      </c>
      <c r="Z152" s="28" t="e">
        <f t="shared" ca="1" si="16"/>
        <v>#VALUE!</v>
      </c>
    </row>
    <row r="153" spans="23:26" ht="18" customHeight="1">
      <c r="W153" s="27" t="e">
        <f t="shared" ca="1" si="13"/>
        <v>#VALUE!</v>
      </c>
      <c r="X153" s="17" t="e">
        <f t="shared" ca="1" si="14"/>
        <v>#VALUE!</v>
      </c>
      <c r="Y153" s="17" t="e">
        <f t="shared" ca="1" si="15"/>
        <v>#VALUE!</v>
      </c>
      <c r="Z153" s="28" t="e">
        <f t="shared" ca="1" si="16"/>
        <v>#VALUE!</v>
      </c>
    </row>
    <row r="154" spans="23:26" ht="18" customHeight="1">
      <c r="W154" s="27" t="e">
        <f t="shared" ca="1" si="13"/>
        <v>#VALUE!</v>
      </c>
      <c r="X154" s="17" t="e">
        <f t="shared" ca="1" si="14"/>
        <v>#VALUE!</v>
      </c>
      <c r="Y154" s="17" t="e">
        <f t="shared" ca="1" si="15"/>
        <v>#VALUE!</v>
      </c>
      <c r="Z154" s="28" t="e">
        <f t="shared" ca="1" si="16"/>
        <v>#VALUE!</v>
      </c>
    </row>
    <row r="155" spans="23:26" ht="18" customHeight="1">
      <c r="W155" s="27" t="e">
        <f t="shared" ca="1" si="13"/>
        <v>#VALUE!</v>
      </c>
      <c r="X155" s="17" t="e">
        <f t="shared" ca="1" si="14"/>
        <v>#VALUE!</v>
      </c>
      <c r="Y155" s="17" t="e">
        <f t="shared" ca="1" si="15"/>
        <v>#VALUE!</v>
      </c>
      <c r="Z155" s="28" t="e">
        <f t="shared" ca="1" si="16"/>
        <v>#VALUE!</v>
      </c>
    </row>
    <row r="156" spans="23:26" ht="18" customHeight="1">
      <c r="W156" s="27" t="e">
        <f t="shared" ca="1" si="13"/>
        <v>#VALUE!</v>
      </c>
      <c r="X156" s="17" t="e">
        <f t="shared" ca="1" si="14"/>
        <v>#VALUE!</v>
      </c>
      <c r="Y156" s="17" t="e">
        <f t="shared" ca="1" si="15"/>
        <v>#VALUE!</v>
      </c>
      <c r="Z156" s="28" t="e">
        <f t="shared" ca="1" si="16"/>
        <v>#VALUE!</v>
      </c>
    </row>
    <row r="157" spans="23:26" ht="18" customHeight="1">
      <c r="W157" s="27" t="e">
        <f t="shared" ca="1" si="13"/>
        <v>#VALUE!</v>
      </c>
      <c r="X157" s="17" t="e">
        <f t="shared" ca="1" si="14"/>
        <v>#VALUE!</v>
      </c>
      <c r="Y157" s="17" t="e">
        <f t="shared" ca="1" si="15"/>
        <v>#VALUE!</v>
      </c>
      <c r="Z157" s="28" t="e">
        <f t="shared" ca="1" si="16"/>
        <v>#VALUE!</v>
      </c>
    </row>
    <row r="158" spans="23:26" ht="18" customHeight="1">
      <c r="W158" s="27" t="e">
        <f t="shared" ca="1" si="13"/>
        <v>#VALUE!</v>
      </c>
      <c r="X158" s="17" t="e">
        <f t="shared" ca="1" si="14"/>
        <v>#VALUE!</v>
      </c>
      <c r="Y158" s="17" t="e">
        <f t="shared" ca="1" si="15"/>
        <v>#VALUE!</v>
      </c>
      <c r="Z158" s="28" t="e">
        <f t="shared" ca="1" si="16"/>
        <v>#VALUE!</v>
      </c>
    </row>
    <row r="159" spans="23:26" ht="18" customHeight="1">
      <c r="W159" s="27" t="e">
        <f t="shared" ca="1" si="13"/>
        <v>#VALUE!</v>
      </c>
      <c r="X159" s="17" t="e">
        <f t="shared" ca="1" si="14"/>
        <v>#VALUE!</v>
      </c>
      <c r="Y159" s="17" t="e">
        <f t="shared" ca="1" si="15"/>
        <v>#VALUE!</v>
      </c>
      <c r="Z159" s="28" t="e">
        <f t="shared" ca="1" si="16"/>
        <v>#VALUE!</v>
      </c>
    </row>
    <row r="160" spans="23:26" ht="18" customHeight="1">
      <c r="W160" s="27" t="e">
        <f t="shared" ca="1" si="13"/>
        <v>#VALUE!</v>
      </c>
      <c r="X160" s="17" t="e">
        <f t="shared" ca="1" si="14"/>
        <v>#VALUE!</v>
      </c>
      <c r="Y160" s="17" t="e">
        <f t="shared" ca="1" si="15"/>
        <v>#VALUE!</v>
      </c>
      <c r="Z160" s="28" t="e">
        <f t="shared" ca="1" si="16"/>
        <v>#VALUE!</v>
      </c>
    </row>
    <row r="161" spans="23:26" ht="18" customHeight="1">
      <c r="W161" s="27" t="e">
        <f t="shared" ca="1" si="13"/>
        <v>#VALUE!</v>
      </c>
      <c r="X161" s="17" t="e">
        <f t="shared" ca="1" si="14"/>
        <v>#VALUE!</v>
      </c>
      <c r="Y161" s="17" t="e">
        <f t="shared" ca="1" si="15"/>
        <v>#VALUE!</v>
      </c>
      <c r="Z161" s="28" t="e">
        <f t="shared" ca="1" si="16"/>
        <v>#VALUE!</v>
      </c>
    </row>
    <row r="162" spans="23:26" ht="18" customHeight="1">
      <c r="W162" s="27" t="e">
        <f t="shared" ca="1" si="13"/>
        <v>#VALUE!</v>
      </c>
      <c r="X162" s="17" t="e">
        <f t="shared" ca="1" si="14"/>
        <v>#VALUE!</v>
      </c>
      <c r="Y162" s="17" t="e">
        <f t="shared" ca="1" si="15"/>
        <v>#VALUE!</v>
      </c>
      <c r="Z162" s="28" t="e">
        <f t="shared" ca="1" si="16"/>
        <v>#VALUE!</v>
      </c>
    </row>
    <row r="163" spans="23:26" ht="18" customHeight="1" thickBot="1">
      <c r="W163" s="29" t="e">
        <f t="shared" ca="1" si="13"/>
        <v>#VALUE!</v>
      </c>
      <c r="X163" s="25" t="e">
        <f t="shared" ca="1" si="14"/>
        <v>#VALUE!</v>
      </c>
      <c r="Y163" s="25" t="e">
        <f t="shared" ca="1" si="15"/>
        <v>#VALUE!</v>
      </c>
      <c r="Z163" s="30" t="e">
        <f t="shared" ca="1" si="16"/>
        <v>#VALUE!</v>
      </c>
    </row>
    <row r="164" spans="23:26" ht="18" customHeight="1">
      <c r="W164" s="31" t="e">
        <f ca="1">$W$40</f>
        <v>#VALUE!</v>
      </c>
      <c r="X164" s="24" t="e">
        <f ca="1">IF((X144-1)&gt;=1,X144-1,0)</f>
        <v>#VALUE!</v>
      </c>
      <c r="Y164" s="24" t="e">
        <f ca="1">W164*$X$164</f>
        <v>#VALUE!</v>
      </c>
      <c r="Z164" s="26" t="e">
        <f t="shared" ca="1" si="0"/>
        <v>#VALUE!</v>
      </c>
    </row>
    <row r="165" spans="23:26" ht="18" customHeight="1">
      <c r="W165" s="27" t="e">
        <f ca="1">IF((W164-1)&gt;=$W$79,W164-1,0)</f>
        <v>#VALUE!</v>
      </c>
      <c r="X165" s="17" t="e">
        <f ca="1">$X$164</f>
        <v>#VALUE!</v>
      </c>
      <c r="Y165" s="17" t="e">
        <f ca="1">W165*X165</f>
        <v>#VALUE!</v>
      </c>
      <c r="Z165" s="28" t="e">
        <f ca="1">IF(OR((Y165*$N$24/1000)&gt;$N$27,(Y165*$N$24/1000)=0),"NG","OK")</f>
        <v>#VALUE!</v>
      </c>
    </row>
    <row r="166" spans="23:26" ht="18" customHeight="1">
      <c r="W166" s="27" t="e">
        <f t="shared" ref="W166:W183" ca="1" si="17">IF((W165-1)&gt;=$W$79,W165-1,0)</f>
        <v>#VALUE!</v>
      </c>
      <c r="X166" s="17" t="e">
        <f t="shared" ref="X166:X183" ca="1" si="18">$X$164</f>
        <v>#VALUE!</v>
      </c>
      <c r="Y166" s="17" t="e">
        <f t="shared" ref="Y166:Y183" ca="1" si="19">W166*X166</f>
        <v>#VALUE!</v>
      </c>
      <c r="Z166" s="28" t="e">
        <f t="shared" ref="Z166:Z183" ca="1" si="20">IF(OR((Y166*$N$24/1000)&gt;$N$27,(Y166*$N$24/1000)=0),"NG","OK")</f>
        <v>#VALUE!</v>
      </c>
    </row>
    <row r="167" spans="23:26" ht="18" customHeight="1">
      <c r="W167" s="27" t="e">
        <f t="shared" ca="1" si="17"/>
        <v>#VALUE!</v>
      </c>
      <c r="X167" s="17" t="e">
        <f t="shared" ca="1" si="18"/>
        <v>#VALUE!</v>
      </c>
      <c r="Y167" s="17" t="e">
        <f t="shared" ca="1" si="19"/>
        <v>#VALUE!</v>
      </c>
      <c r="Z167" s="28" t="e">
        <f t="shared" ca="1" si="20"/>
        <v>#VALUE!</v>
      </c>
    </row>
    <row r="168" spans="23:26" ht="18" customHeight="1">
      <c r="W168" s="27" t="e">
        <f t="shared" ca="1" si="17"/>
        <v>#VALUE!</v>
      </c>
      <c r="X168" s="17" t="e">
        <f t="shared" ca="1" si="18"/>
        <v>#VALUE!</v>
      </c>
      <c r="Y168" s="17" t="e">
        <f t="shared" ca="1" si="19"/>
        <v>#VALUE!</v>
      </c>
      <c r="Z168" s="28" t="e">
        <f t="shared" ca="1" si="20"/>
        <v>#VALUE!</v>
      </c>
    </row>
    <row r="169" spans="23:26" ht="18" customHeight="1">
      <c r="W169" s="27" t="e">
        <f t="shared" ca="1" si="17"/>
        <v>#VALUE!</v>
      </c>
      <c r="X169" s="17" t="e">
        <f t="shared" ca="1" si="18"/>
        <v>#VALUE!</v>
      </c>
      <c r="Y169" s="17" t="e">
        <f t="shared" ca="1" si="19"/>
        <v>#VALUE!</v>
      </c>
      <c r="Z169" s="28" t="e">
        <f t="shared" ca="1" si="20"/>
        <v>#VALUE!</v>
      </c>
    </row>
    <row r="170" spans="23:26" ht="18" customHeight="1">
      <c r="W170" s="27" t="e">
        <f t="shared" ca="1" si="17"/>
        <v>#VALUE!</v>
      </c>
      <c r="X170" s="17" t="e">
        <f t="shared" ca="1" si="18"/>
        <v>#VALUE!</v>
      </c>
      <c r="Y170" s="17" t="e">
        <f t="shared" ca="1" si="19"/>
        <v>#VALUE!</v>
      </c>
      <c r="Z170" s="28" t="e">
        <f t="shared" ca="1" si="20"/>
        <v>#VALUE!</v>
      </c>
    </row>
    <row r="171" spans="23:26" ht="18" customHeight="1">
      <c r="W171" s="27" t="e">
        <f t="shared" ca="1" si="17"/>
        <v>#VALUE!</v>
      </c>
      <c r="X171" s="17" t="e">
        <f t="shared" ca="1" si="18"/>
        <v>#VALUE!</v>
      </c>
      <c r="Y171" s="17" t="e">
        <f t="shared" ca="1" si="19"/>
        <v>#VALUE!</v>
      </c>
      <c r="Z171" s="28" t="e">
        <f t="shared" ca="1" si="20"/>
        <v>#VALUE!</v>
      </c>
    </row>
    <row r="172" spans="23:26" ht="18" customHeight="1">
      <c r="W172" s="27" t="e">
        <f t="shared" ca="1" si="17"/>
        <v>#VALUE!</v>
      </c>
      <c r="X172" s="17" t="e">
        <f t="shared" ca="1" si="18"/>
        <v>#VALUE!</v>
      </c>
      <c r="Y172" s="17" t="e">
        <f t="shared" ca="1" si="19"/>
        <v>#VALUE!</v>
      </c>
      <c r="Z172" s="28" t="e">
        <f t="shared" ca="1" si="20"/>
        <v>#VALUE!</v>
      </c>
    </row>
    <row r="173" spans="23:26" ht="18" customHeight="1">
      <c r="W173" s="27" t="e">
        <f t="shared" ca="1" si="17"/>
        <v>#VALUE!</v>
      </c>
      <c r="X173" s="17" t="e">
        <f t="shared" ca="1" si="18"/>
        <v>#VALUE!</v>
      </c>
      <c r="Y173" s="17" t="e">
        <f t="shared" ca="1" si="19"/>
        <v>#VALUE!</v>
      </c>
      <c r="Z173" s="28" t="e">
        <f t="shared" ca="1" si="20"/>
        <v>#VALUE!</v>
      </c>
    </row>
    <row r="174" spans="23:26" ht="18" customHeight="1">
      <c r="W174" s="27" t="e">
        <f t="shared" ca="1" si="17"/>
        <v>#VALUE!</v>
      </c>
      <c r="X174" s="17" t="e">
        <f t="shared" ca="1" si="18"/>
        <v>#VALUE!</v>
      </c>
      <c r="Y174" s="17" t="e">
        <f t="shared" ca="1" si="19"/>
        <v>#VALUE!</v>
      </c>
      <c r="Z174" s="28" t="e">
        <f t="shared" ca="1" si="20"/>
        <v>#VALUE!</v>
      </c>
    </row>
    <row r="175" spans="23:26" ht="18" customHeight="1">
      <c r="W175" s="27" t="e">
        <f t="shared" ca="1" si="17"/>
        <v>#VALUE!</v>
      </c>
      <c r="X175" s="17" t="e">
        <f t="shared" ca="1" si="18"/>
        <v>#VALUE!</v>
      </c>
      <c r="Y175" s="17" t="e">
        <f t="shared" ca="1" si="19"/>
        <v>#VALUE!</v>
      </c>
      <c r="Z175" s="28" t="e">
        <f t="shared" ca="1" si="20"/>
        <v>#VALUE!</v>
      </c>
    </row>
    <row r="176" spans="23:26" ht="18" customHeight="1">
      <c r="W176" s="27" t="e">
        <f t="shared" ca="1" si="17"/>
        <v>#VALUE!</v>
      </c>
      <c r="X176" s="17" t="e">
        <f t="shared" ca="1" si="18"/>
        <v>#VALUE!</v>
      </c>
      <c r="Y176" s="17" t="e">
        <f t="shared" ca="1" si="19"/>
        <v>#VALUE!</v>
      </c>
      <c r="Z176" s="28" t="e">
        <f t="shared" ca="1" si="20"/>
        <v>#VALUE!</v>
      </c>
    </row>
    <row r="177" spans="23:26" ht="18" customHeight="1">
      <c r="W177" s="27" t="e">
        <f t="shared" ca="1" si="17"/>
        <v>#VALUE!</v>
      </c>
      <c r="X177" s="17" t="e">
        <f t="shared" ca="1" si="18"/>
        <v>#VALUE!</v>
      </c>
      <c r="Y177" s="17" t="e">
        <f t="shared" ca="1" si="19"/>
        <v>#VALUE!</v>
      </c>
      <c r="Z177" s="28" t="e">
        <f t="shared" ca="1" si="20"/>
        <v>#VALUE!</v>
      </c>
    </row>
    <row r="178" spans="23:26" ht="18" customHeight="1">
      <c r="W178" s="27" t="e">
        <f t="shared" ca="1" si="17"/>
        <v>#VALUE!</v>
      </c>
      <c r="X178" s="17" t="e">
        <f t="shared" ca="1" si="18"/>
        <v>#VALUE!</v>
      </c>
      <c r="Y178" s="17" t="e">
        <f t="shared" ca="1" si="19"/>
        <v>#VALUE!</v>
      </c>
      <c r="Z178" s="28" t="e">
        <f t="shared" ca="1" si="20"/>
        <v>#VALUE!</v>
      </c>
    </row>
    <row r="179" spans="23:26" ht="18" customHeight="1">
      <c r="W179" s="27" t="e">
        <f t="shared" ca="1" si="17"/>
        <v>#VALUE!</v>
      </c>
      <c r="X179" s="17" t="e">
        <f t="shared" ca="1" si="18"/>
        <v>#VALUE!</v>
      </c>
      <c r="Y179" s="17" t="e">
        <f t="shared" ca="1" si="19"/>
        <v>#VALUE!</v>
      </c>
      <c r="Z179" s="28" t="e">
        <f t="shared" ca="1" si="20"/>
        <v>#VALUE!</v>
      </c>
    </row>
    <row r="180" spans="23:26" ht="18" customHeight="1">
      <c r="W180" s="27" t="e">
        <f t="shared" ca="1" si="17"/>
        <v>#VALUE!</v>
      </c>
      <c r="X180" s="17" t="e">
        <f t="shared" ca="1" si="18"/>
        <v>#VALUE!</v>
      </c>
      <c r="Y180" s="17" t="e">
        <f t="shared" ca="1" si="19"/>
        <v>#VALUE!</v>
      </c>
      <c r="Z180" s="28" t="e">
        <f t="shared" ca="1" si="20"/>
        <v>#VALUE!</v>
      </c>
    </row>
    <row r="181" spans="23:26" ht="18" customHeight="1">
      <c r="W181" s="27" t="e">
        <f t="shared" ca="1" si="17"/>
        <v>#VALUE!</v>
      </c>
      <c r="X181" s="17" t="e">
        <f t="shared" ca="1" si="18"/>
        <v>#VALUE!</v>
      </c>
      <c r="Y181" s="17" t="e">
        <f t="shared" ca="1" si="19"/>
        <v>#VALUE!</v>
      </c>
      <c r="Z181" s="28" t="e">
        <f t="shared" ca="1" si="20"/>
        <v>#VALUE!</v>
      </c>
    </row>
    <row r="182" spans="23:26" ht="18" customHeight="1">
      <c r="W182" s="27" t="e">
        <f t="shared" ca="1" si="17"/>
        <v>#VALUE!</v>
      </c>
      <c r="X182" s="17" t="e">
        <f t="shared" ca="1" si="18"/>
        <v>#VALUE!</v>
      </c>
      <c r="Y182" s="17" t="e">
        <f t="shared" ca="1" si="19"/>
        <v>#VALUE!</v>
      </c>
      <c r="Z182" s="28" t="e">
        <f t="shared" ca="1" si="20"/>
        <v>#VALUE!</v>
      </c>
    </row>
    <row r="183" spans="23:26" ht="18" customHeight="1" thickBot="1">
      <c r="W183" s="29" t="e">
        <f t="shared" ca="1" si="17"/>
        <v>#VALUE!</v>
      </c>
      <c r="X183" s="25" t="e">
        <f t="shared" ca="1" si="18"/>
        <v>#VALUE!</v>
      </c>
      <c r="Y183" s="25" t="e">
        <f t="shared" ca="1" si="19"/>
        <v>#VALUE!</v>
      </c>
      <c r="Z183" s="30" t="e">
        <f t="shared" ca="1" si="20"/>
        <v>#VALUE!</v>
      </c>
    </row>
    <row r="184" spans="23:26" ht="18" customHeight="1">
      <c r="W184" s="31" t="e">
        <f ca="1">$W$40</f>
        <v>#VALUE!</v>
      </c>
      <c r="X184" s="24" t="e">
        <f ca="1">IF((X164-1)&gt;=1,X164-1,0)</f>
        <v>#VALUE!</v>
      </c>
      <c r="Y184" s="24" t="e">
        <f ca="1">W184*$X$184</f>
        <v>#VALUE!</v>
      </c>
      <c r="Z184" s="26" t="e">
        <f t="shared" ca="1" si="0"/>
        <v>#VALUE!</v>
      </c>
    </row>
    <row r="185" spans="23:26" ht="18" customHeight="1">
      <c r="W185" s="27" t="e">
        <f ca="1">IF((W184-1)&gt;=$W$79,W184-1,0)</f>
        <v>#VALUE!</v>
      </c>
      <c r="X185" s="17" t="e">
        <f ca="1">$X$184</f>
        <v>#VALUE!</v>
      </c>
      <c r="Y185" s="17" t="e">
        <f ca="1">W185*X185</f>
        <v>#VALUE!</v>
      </c>
      <c r="Z185" s="28" t="e">
        <f ca="1">IF(OR((Y185*$N$24/1000)&gt;$N$27,(Y185*$N$24/1000)=0),"NG","OK")</f>
        <v>#VALUE!</v>
      </c>
    </row>
    <row r="186" spans="23:26" ht="18" customHeight="1">
      <c r="W186" s="27" t="e">
        <f t="shared" ref="W186:W203" ca="1" si="21">IF((W185-1)&gt;=$W$79,W185-1,0)</f>
        <v>#VALUE!</v>
      </c>
      <c r="X186" s="17" t="e">
        <f t="shared" ref="X186:X203" ca="1" si="22">$X$184</f>
        <v>#VALUE!</v>
      </c>
      <c r="Y186" s="17" t="e">
        <f t="shared" ref="Y186:Y203" ca="1" si="23">W186*X186</f>
        <v>#VALUE!</v>
      </c>
      <c r="Z186" s="28" t="e">
        <f t="shared" ref="Z186:Z244" ca="1" si="24">IF(OR((Y186*$N$24/1000)&gt;$N$27,(Y186*$N$24/1000)=0),"NG","OK")</f>
        <v>#VALUE!</v>
      </c>
    </row>
    <row r="187" spans="23:26" ht="18" customHeight="1">
      <c r="W187" s="27" t="e">
        <f t="shared" ca="1" si="21"/>
        <v>#VALUE!</v>
      </c>
      <c r="X187" s="17" t="e">
        <f t="shared" ca="1" si="22"/>
        <v>#VALUE!</v>
      </c>
      <c r="Y187" s="17" t="e">
        <f t="shared" ca="1" si="23"/>
        <v>#VALUE!</v>
      </c>
      <c r="Z187" s="28" t="e">
        <f t="shared" ca="1" si="24"/>
        <v>#VALUE!</v>
      </c>
    </row>
    <row r="188" spans="23:26" ht="18" customHeight="1">
      <c r="W188" s="27" t="e">
        <f t="shared" ca="1" si="21"/>
        <v>#VALUE!</v>
      </c>
      <c r="X188" s="17" t="e">
        <f t="shared" ca="1" si="22"/>
        <v>#VALUE!</v>
      </c>
      <c r="Y188" s="17" t="e">
        <f t="shared" ca="1" si="23"/>
        <v>#VALUE!</v>
      </c>
      <c r="Z188" s="28" t="e">
        <f t="shared" ca="1" si="24"/>
        <v>#VALUE!</v>
      </c>
    </row>
    <row r="189" spans="23:26" ht="18" customHeight="1">
      <c r="W189" s="27" t="e">
        <f t="shared" ca="1" si="21"/>
        <v>#VALUE!</v>
      </c>
      <c r="X189" s="17" t="e">
        <f t="shared" ca="1" si="22"/>
        <v>#VALUE!</v>
      </c>
      <c r="Y189" s="17" t="e">
        <f t="shared" ca="1" si="23"/>
        <v>#VALUE!</v>
      </c>
      <c r="Z189" s="28" t="e">
        <f t="shared" ca="1" si="24"/>
        <v>#VALUE!</v>
      </c>
    </row>
    <row r="190" spans="23:26" ht="18" customHeight="1">
      <c r="W190" s="27" t="e">
        <f t="shared" ca="1" si="21"/>
        <v>#VALUE!</v>
      </c>
      <c r="X190" s="17" t="e">
        <f t="shared" ca="1" si="22"/>
        <v>#VALUE!</v>
      </c>
      <c r="Y190" s="17" t="e">
        <f t="shared" ca="1" si="23"/>
        <v>#VALUE!</v>
      </c>
      <c r="Z190" s="28" t="e">
        <f t="shared" ca="1" si="24"/>
        <v>#VALUE!</v>
      </c>
    </row>
    <row r="191" spans="23:26" ht="18" customHeight="1">
      <c r="W191" s="27" t="e">
        <f t="shared" ca="1" si="21"/>
        <v>#VALUE!</v>
      </c>
      <c r="X191" s="17" t="e">
        <f t="shared" ca="1" si="22"/>
        <v>#VALUE!</v>
      </c>
      <c r="Y191" s="17" t="e">
        <f t="shared" ca="1" si="23"/>
        <v>#VALUE!</v>
      </c>
      <c r="Z191" s="28" t="e">
        <f t="shared" ca="1" si="24"/>
        <v>#VALUE!</v>
      </c>
    </row>
    <row r="192" spans="23:26" ht="18" customHeight="1">
      <c r="W192" s="27" t="e">
        <f t="shared" ca="1" si="21"/>
        <v>#VALUE!</v>
      </c>
      <c r="X192" s="17" t="e">
        <f t="shared" ca="1" si="22"/>
        <v>#VALUE!</v>
      </c>
      <c r="Y192" s="17" t="e">
        <f t="shared" ca="1" si="23"/>
        <v>#VALUE!</v>
      </c>
      <c r="Z192" s="28" t="e">
        <f t="shared" ca="1" si="24"/>
        <v>#VALUE!</v>
      </c>
    </row>
    <row r="193" spans="23:26" ht="18" customHeight="1">
      <c r="W193" s="27" t="e">
        <f t="shared" ca="1" si="21"/>
        <v>#VALUE!</v>
      </c>
      <c r="X193" s="17" t="e">
        <f t="shared" ca="1" si="22"/>
        <v>#VALUE!</v>
      </c>
      <c r="Y193" s="17" t="e">
        <f t="shared" ca="1" si="23"/>
        <v>#VALUE!</v>
      </c>
      <c r="Z193" s="28" t="e">
        <f t="shared" ca="1" si="24"/>
        <v>#VALUE!</v>
      </c>
    </row>
    <row r="194" spans="23:26" ht="18" customHeight="1">
      <c r="W194" s="27" t="e">
        <f t="shared" ca="1" si="21"/>
        <v>#VALUE!</v>
      </c>
      <c r="X194" s="17" t="e">
        <f t="shared" ca="1" si="22"/>
        <v>#VALUE!</v>
      </c>
      <c r="Y194" s="17" t="e">
        <f t="shared" ca="1" si="23"/>
        <v>#VALUE!</v>
      </c>
      <c r="Z194" s="28" t="e">
        <f t="shared" ca="1" si="24"/>
        <v>#VALUE!</v>
      </c>
    </row>
    <row r="195" spans="23:26" ht="18" customHeight="1">
      <c r="W195" s="27" t="e">
        <f t="shared" ca="1" si="21"/>
        <v>#VALUE!</v>
      </c>
      <c r="X195" s="17" t="e">
        <f ca="1">$X$184</f>
        <v>#VALUE!</v>
      </c>
      <c r="Y195" s="17" t="e">
        <f t="shared" ca="1" si="23"/>
        <v>#VALUE!</v>
      </c>
      <c r="Z195" s="28" t="e">
        <f t="shared" ca="1" si="24"/>
        <v>#VALUE!</v>
      </c>
    </row>
    <row r="196" spans="23:26" ht="18" customHeight="1">
      <c r="W196" s="27" t="e">
        <f t="shared" ca="1" si="21"/>
        <v>#VALUE!</v>
      </c>
      <c r="X196" s="17" t="e">
        <f t="shared" ca="1" si="22"/>
        <v>#VALUE!</v>
      </c>
      <c r="Y196" s="17" t="e">
        <f t="shared" ca="1" si="23"/>
        <v>#VALUE!</v>
      </c>
      <c r="Z196" s="28" t="e">
        <f t="shared" ca="1" si="24"/>
        <v>#VALUE!</v>
      </c>
    </row>
    <row r="197" spans="23:26" ht="18" customHeight="1">
      <c r="W197" s="27" t="e">
        <f t="shared" ca="1" si="21"/>
        <v>#VALUE!</v>
      </c>
      <c r="X197" s="17" t="e">
        <f t="shared" ca="1" si="22"/>
        <v>#VALUE!</v>
      </c>
      <c r="Y197" s="17" t="e">
        <f t="shared" ca="1" si="23"/>
        <v>#VALUE!</v>
      </c>
      <c r="Z197" s="28" t="e">
        <f t="shared" ca="1" si="24"/>
        <v>#VALUE!</v>
      </c>
    </row>
    <row r="198" spans="23:26" ht="18" customHeight="1">
      <c r="W198" s="27" t="e">
        <f t="shared" ca="1" si="21"/>
        <v>#VALUE!</v>
      </c>
      <c r="X198" s="17" t="e">
        <f t="shared" ca="1" si="22"/>
        <v>#VALUE!</v>
      </c>
      <c r="Y198" s="17" t="e">
        <f t="shared" ca="1" si="23"/>
        <v>#VALUE!</v>
      </c>
      <c r="Z198" s="28" t="e">
        <f t="shared" ca="1" si="24"/>
        <v>#VALUE!</v>
      </c>
    </row>
    <row r="199" spans="23:26" ht="18" customHeight="1">
      <c r="W199" s="27" t="e">
        <f t="shared" ca="1" si="21"/>
        <v>#VALUE!</v>
      </c>
      <c r="X199" s="17" t="e">
        <f t="shared" ca="1" si="22"/>
        <v>#VALUE!</v>
      </c>
      <c r="Y199" s="17" t="e">
        <f t="shared" ca="1" si="23"/>
        <v>#VALUE!</v>
      </c>
      <c r="Z199" s="28" t="e">
        <f t="shared" ca="1" si="24"/>
        <v>#VALUE!</v>
      </c>
    </row>
    <row r="200" spans="23:26" ht="18" customHeight="1">
      <c r="W200" s="27" t="e">
        <f t="shared" ca="1" si="21"/>
        <v>#VALUE!</v>
      </c>
      <c r="X200" s="17" t="e">
        <f t="shared" ca="1" si="22"/>
        <v>#VALUE!</v>
      </c>
      <c r="Y200" s="17" t="e">
        <f t="shared" ca="1" si="23"/>
        <v>#VALUE!</v>
      </c>
      <c r="Z200" s="28" t="e">
        <f t="shared" ca="1" si="24"/>
        <v>#VALUE!</v>
      </c>
    </row>
    <row r="201" spans="23:26" ht="18" customHeight="1">
      <c r="W201" s="27" t="e">
        <f t="shared" ca="1" si="21"/>
        <v>#VALUE!</v>
      </c>
      <c r="X201" s="17" t="e">
        <f t="shared" ca="1" si="22"/>
        <v>#VALUE!</v>
      </c>
      <c r="Y201" s="17" t="e">
        <f t="shared" ca="1" si="23"/>
        <v>#VALUE!</v>
      </c>
      <c r="Z201" s="28" t="e">
        <f t="shared" ca="1" si="24"/>
        <v>#VALUE!</v>
      </c>
    </row>
    <row r="202" spans="23:26" ht="18" customHeight="1">
      <c r="W202" s="27" t="e">
        <f t="shared" ca="1" si="21"/>
        <v>#VALUE!</v>
      </c>
      <c r="X202" s="17" t="e">
        <f t="shared" ca="1" si="22"/>
        <v>#VALUE!</v>
      </c>
      <c r="Y202" s="17" t="e">
        <f t="shared" ca="1" si="23"/>
        <v>#VALUE!</v>
      </c>
      <c r="Z202" s="28" t="e">
        <f t="shared" ca="1" si="24"/>
        <v>#VALUE!</v>
      </c>
    </row>
    <row r="203" spans="23:26" ht="18" customHeight="1" thickBot="1">
      <c r="W203" s="29" t="e">
        <f t="shared" ca="1" si="21"/>
        <v>#VALUE!</v>
      </c>
      <c r="X203" s="25" t="e">
        <f t="shared" ca="1" si="22"/>
        <v>#VALUE!</v>
      </c>
      <c r="Y203" s="25" t="e">
        <f t="shared" ca="1" si="23"/>
        <v>#VALUE!</v>
      </c>
      <c r="Z203" s="30" t="e">
        <f t="shared" ca="1" si="24"/>
        <v>#VALUE!</v>
      </c>
    </row>
    <row r="204" spans="23:26" ht="18" customHeight="1">
      <c r="W204" s="31" t="e">
        <f ca="1">$W$40</f>
        <v>#VALUE!</v>
      </c>
      <c r="X204" s="24" t="e">
        <f ca="1">IF((X184-1)&gt;=1,X184-1,0)</f>
        <v>#VALUE!</v>
      </c>
      <c r="Y204" s="24" t="e">
        <f ca="1">W204*$X$204</f>
        <v>#VALUE!</v>
      </c>
      <c r="Z204" s="26" t="e">
        <f t="shared" ca="1" si="24"/>
        <v>#VALUE!</v>
      </c>
    </row>
    <row r="205" spans="23:26" ht="18" customHeight="1">
      <c r="W205" s="27" t="e">
        <f ca="1">IF((W204-1)&gt;=$W$79,W204-1,0)</f>
        <v>#VALUE!</v>
      </c>
      <c r="X205" s="17" t="e">
        <f ca="1">$X$204</f>
        <v>#VALUE!</v>
      </c>
      <c r="Y205" s="17" t="e">
        <f ca="1">W205*X205</f>
        <v>#VALUE!</v>
      </c>
      <c r="Z205" s="28" t="e">
        <f ca="1">IF(OR((Y205*$N$24/1000)&gt;$N$27,(Y205*$N$24/1000)=0),"NG","OK")</f>
        <v>#VALUE!</v>
      </c>
    </row>
    <row r="206" spans="23:26" ht="18" customHeight="1">
      <c r="W206" s="27" t="e">
        <f t="shared" ref="W206:W223" ca="1" si="25">IF((W205-1)&gt;=$W$79,W205-1,0)</f>
        <v>#VALUE!</v>
      </c>
      <c r="X206" s="17" t="e">
        <f t="shared" ref="X206:X223" ca="1" si="26">$X$204</f>
        <v>#VALUE!</v>
      </c>
      <c r="Y206" s="17" t="e">
        <f t="shared" ref="Y206:Y223" ca="1" si="27">W206*X206</f>
        <v>#VALUE!</v>
      </c>
      <c r="Z206" s="28" t="e">
        <f t="shared" ref="Z206:Z223" ca="1" si="28">IF(OR((Y206*$N$24/1000)&gt;$N$27,(Y206*$N$24/1000)=0),"NG","OK")</f>
        <v>#VALUE!</v>
      </c>
    </row>
    <row r="207" spans="23:26" ht="18" customHeight="1">
      <c r="W207" s="27" t="e">
        <f t="shared" ca="1" si="25"/>
        <v>#VALUE!</v>
      </c>
      <c r="X207" s="17" t="e">
        <f t="shared" ca="1" si="26"/>
        <v>#VALUE!</v>
      </c>
      <c r="Y207" s="17" t="e">
        <f t="shared" ca="1" si="27"/>
        <v>#VALUE!</v>
      </c>
      <c r="Z207" s="28" t="e">
        <f t="shared" ca="1" si="28"/>
        <v>#VALUE!</v>
      </c>
    </row>
    <row r="208" spans="23:26" ht="18" customHeight="1">
      <c r="W208" s="27" t="e">
        <f t="shared" ca="1" si="25"/>
        <v>#VALUE!</v>
      </c>
      <c r="X208" s="17" t="e">
        <f t="shared" ca="1" si="26"/>
        <v>#VALUE!</v>
      </c>
      <c r="Y208" s="17" t="e">
        <f t="shared" ca="1" si="27"/>
        <v>#VALUE!</v>
      </c>
      <c r="Z208" s="28" t="e">
        <f t="shared" ca="1" si="28"/>
        <v>#VALUE!</v>
      </c>
    </row>
    <row r="209" spans="23:26" ht="18" customHeight="1">
      <c r="W209" s="27" t="e">
        <f t="shared" ca="1" si="25"/>
        <v>#VALUE!</v>
      </c>
      <c r="X209" s="17" t="e">
        <f t="shared" ca="1" si="26"/>
        <v>#VALUE!</v>
      </c>
      <c r="Y209" s="17" t="e">
        <f t="shared" ca="1" si="27"/>
        <v>#VALUE!</v>
      </c>
      <c r="Z209" s="28" t="e">
        <f t="shared" ca="1" si="28"/>
        <v>#VALUE!</v>
      </c>
    </row>
    <row r="210" spans="23:26" ht="18" customHeight="1">
      <c r="W210" s="27" t="e">
        <f t="shared" ca="1" si="25"/>
        <v>#VALUE!</v>
      </c>
      <c r="X210" s="17" t="e">
        <f t="shared" ca="1" si="26"/>
        <v>#VALUE!</v>
      </c>
      <c r="Y210" s="17" t="e">
        <f t="shared" ca="1" si="27"/>
        <v>#VALUE!</v>
      </c>
      <c r="Z210" s="28" t="e">
        <f t="shared" ca="1" si="28"/>
        <v>#VALUE!</v>
      </c>
    </row>
    <row r="211" spans="23:26" ht="18" customHeight="1">
      <c r="W211" s="27" t="e">
        <f t="shared" ca="1" si="25"/>
        <v>#VALUE!</v>
      </c>
      <c r="X211" s="17" t="e">
        <f ca="1">$X$204</f>
        <v>#VALUE!</v>
      </c>
      <c r="Y211" s="17" t="e">
        <f t="shared" ca="1" si="27"/>
        <v>#VALUE!</v>
      </c>
      <c r="Z211" s="28" t="e">
        <f t="shared" ca="1" si="28"/>
        <v>#VALUE!</v>
      </c>
    </row>
    <row r="212" spans="23:26" ht="18" customHeight="1">
      <c r="W212" s="27" t="e">
        <f t="shared" ca="1" si="25"/>
        <v>#VALUE!</v>
      </c>
      <c r="X212" s="17" t="e">
        <f t="shared" ca="1" si="26"/>
        <v>#VALUE!</v>
      </c>
      <c r="Y212" s="17" t="e">
        <f t="shared" ca="1" si="27"/>
        <v>#VALUE!</v>
      </c>
      <c r="Z212" s="28" t="e">
        <f t="shared" ca="1" si="28"/>
        <v>#VALUE!</v>
      </c>
    </row>
    <row r="213" spans="23:26" ht="18" customHeight="1">
      <c r="W213" s="27" t="e">
        <f t="shared" ca="1" si="25"/>
        <v>#VALUE!</v>
      </c>
      <c r="X213" s="17" t="e">
        <f t="shared" ca="1" si="26"/>
        <v>#VALUE!</v>
      </c>
      <c r="Y213" s="17" t="e">
        <f t="shared" ca="1" si="27"/>
        <v>#VALUE!</v>
      </c>
      <c r="Z213" s="28" t="e">
        <f t="shared" ca="1" si="28"/>
        <v>#VALUE!</v>
      </c>
    </row>
    <row r="214" spans="23:26" ht="18" customHeight="1">
      <c r="W214" s="27" t="e">
        <f t="shared" ca="1" si="25"/>
        <v>#VALUE!</v>
      </c>
      <c r="X214" s="17" t="e">
        <f t="shared" ca="1" si="26"/>
        <v>#VALUE!</v>
      </c>
      <c r="Y214" s="17" t="e">
        <f t="shared" ca="1" si="27"/>
        <v>#VALUE!</v>
      </c>
      <c r="Z214" s="28" t="e">
        <f t="shared" ca="1" si="28"/>
        <v>#VALUE!</v>
      </c>
    </row>
    <row r="215" spans="23:26" ht="18" customHeight="1">
      <c r="W215" s="27" t="e">
        <f t="shared" ca="1" si="25"/>
        <v>#VALUE!</v>
      </c>
      <c r="X215" s="17" t="e">
        <f t="shared" ca="1" si="26"/>
        <v>#VALUE!</v>
      </c>
      <c r="Y215" s="17" t="e">
        <f t="shared" ca="1" si="27"/>
        <v>#VALUE!</v>
      </c>
      <c r="Z215" s="28" t="e">
        <f t="shared" ca="1" si="28"/>
        <v>#VALUE!</v>
      </c>
    </row>
    <row r="216" spans="23:26" ht="18" customHeight="1">
      <c r="W216" s="27" t="e">
        <f t="shared" ca="1" si="25"/>
        <v>#VALUE!</v>
      </c>
      <c r="X216" s="17" t="e">
        <f t="shared" ca="1" si="26"/>
        <v>#VALUE!</v>
      </c>
      <c r="Y216" s="17" t="e">
        <f t="shared" ca="1" si="27"/>
        <v>#VALUE!</v>
      </c>
      <c r="Z216" s="28" t="e">
        <f t="shared" ca="1" si="28"/>
        <v>#VALUE!</v>
      </c>
    </row>
    <row r="217" spans="23:26" ht="18" customHeight="1">
      <c r="W217" s="27" t="e">
        <f t="shared" ca="1" si="25"/>
        <v>#VALUE!</v>
      </c>
      <c r="X217" s="17" t="e">
        <f t="shared" ca="1" si="26"/>
        <v>#VALUE!</v>
      </c>
      <c r="Y217" s="17" t="e">
        <f t="shared" ca="1" si="27"/>
        <v>#VALUE!</v>
      </c>
      <c r="Z217" s="28" t="e">
        <f t="shared" ca="1" si="28"/>
        <v>#VALUE!</v>
      </c>
    </row>
    <row r="218" spans="23:26" ht="18" customHeight="1">
      <c r="W218" s="27" t="e">
        <f t="shared" ca="1" si="25"/>
        <v>#VALUE!</v>
      </c>
      <c r="X218" s="17" t="e">
        <f t="shared" ca="1" si="26"/>
        <v>#VALUE!</v>
      </c>
      <c r="Y218" s="17" t="e">
        <f t="shared" ca="1" si="27"/>
        <v>#VALUE!</v>
      </c>
      <c r="Z218" s="28" t="e">
        <f t="shared" ca="1" si="28"/>
        <v>#VALUE!</v>
      </c>
    </row>
    <row r="219" spans="23:26" ht="18" customHeight="1">
      <c r="W219" s="27" t="e">
        <f t="shared" ca="1" si="25"/>
        <v>#VALUE!</v>
      </c>
      <c r="X219" s="17" t="e">
        <f t="shared" ca="1" si="26"/>
        <v>#VALUE!</v>
      </c>
      <c r="Y219" s="17" t="e">
        <f t="shared" ca="1" si="27"/>
        <v>#VALUE!</v>
      </c>
      <c r="Z219" s="28" t="e">
        <f t="shared" ca="1" si="28"/>
        <v>#VALUE!</v>
      </c>
    </row>
    <row r="220" spans="23:26" ht="18" customHeight="1">
      <c r="W220" s="27" t="e">
        <f t="shared" ca="1" si="25"/>
        <v>#VALUE!</v>
      </c>
      <c r="X220" s="17" t="e">
        <f t="shared" ca="1" si="26"/>
        <v>#VALUE!</v>
      </c>
      <c r="Y220" s="17" t="e">
        <f t="shared" ca="1" si="27"/>
        <v>#VALUE!</v>
      </c>
      <c r="Z220" s="28" t="e">
        <f t="shared" ca="1" si="28"/>
        <v>#VALUE!</v>
      </c>
    </row>
    <row r="221" spans="23:26" ht="18" customHeight="1">
      <c r="W221" s="27" t="e">
        <f t="shared" ca="1" si="25"/>
        <v>#VALUE!</v>
      </c>
      <c r="X221" s="17" t="e">
        <f ca="1">$X$204</f>
        <v>#VALUE!</v>
      </c>
      <c r="Y221" s="17" t="e">
        <f t="shared" ca="1" si="27"/>
        <v>#VALUE!</v>
      </c>
      <c r="Z221" s="28" t="e">
        <f t="shared" ca="1" si="28"/>
        <v>#VALUE!</v>
      </c>
    </row>
    <row r="222" spans="23:26" ht="18" customHeight="1">
      <c r="W222" s="27" t="e">
        <f t="shared" ca="1" si="25"/>
        <v>#VALUE!</v>
      </c>
      <c r="X222" s="17" t="e">
        <f t="shared" ca="1" si="26"/>
        <v>#VALUE!</v>
      </c>
      <c r="Y222" s="17" t="e">
        <f t="shared" ca="1" si="27"/>
        <v>#VALUE!</v>
      </c>
      <c r="Z222" s="28" t="e">
        <f t="shared" ca="1" si="28"/>
        <v>#VALUE!</v>
      </c>
    </row>
    <row r="223" spans="23:26" ht="18" customHeight="1" thickBot="1">
      <c r="W223" s="29" t="e">
        <f t="shared" ca="1" si="25"/>
        <v>#VALUE!</v>
      </c>
      <c r="X223" s="25" t="e">
        <f t="shared" ca="1" si="26"/>
        <v>#VALUE!</v>
      </c>
      <c r="Y223" s="25" t="e">
        <f t="shared" ca="1" si="27"/>
        <v>#VALUE!</v>
      </c>
      <c r="Z223" s="30" t="e">
        <f t="shared" ca="1" si="28"/>
        <v>#VALUE!</v>
      </c>
    </row>
    <row r="224" spans="23:26" ht="18" customHeight="1">
      <c r="W224" s="31" t="e">
        <f ca="1">$W$40</f>
        <v>#VALUE!</v>
      </c>
      <c r="X224" s="24" t="e">
        <f ca="1">IF((X204-1)&gt;=1,X204-1,0)</f>
        <v>#VALUE!</v>
      </c>
      <c r="Y224" s="24" t="e">
        <f ca="1">W224*$X$224</f>
        <v>#VALUE!</v>
      </c>
      <c r="Z224" s="26" t="e">
        <f t="shared" ca="1" si="24"/>
        <v>#VALUE!</v>
      </c>
    </row>
    <row r="225" spans="23:26" ht="18" customHeight="1">
      <c r="W225" s="27" t="e">
        <f ca="1">IF((W224-1)&gt;=$W$79,W224-1,0)</f>
        <v>#VALUE!</v>
      </c>
      <c r="X225" s="17" t="e">
        <f ca="1">$X$224</f>
        <v>#VALUE!</v>
      </c>
      <c r="Y225" s="17" t="e">
        <f ca="1">W225*X225</f>
        <v>#VALUE!</v>
      </c>
      <c r="Z225" s="28" t="e">
        <f ca="1">IF(OR((Y225*$N$24/1000)&gt;$N$27,(Y225*$N$24/1000)=0),"NG","OK")</f>
        <v>#VALUE!</v>
      </c>
    </row>
    <row r="226" spans="23:26" ht="18" customHeight="1">
      <c r="W226" s="27" t="e">
        <f t="shared" ref="W226:W243" ca="1" si="29">IF((W225-1)&gt;=$W$79,W225-1,0)</f>
        <v>#VALUE!</v>
      </c>
      <c r="X226" s="17" t="e">
        <f t="shared" ref="X226:X243" ca="1" si="30">$X$224</f>
        <v>#VALUE!</v>
      </c>
      <c r="Y226" s="17" t="e">
        <f t="shared" ref="Y226:Y243" ca="1" si="31">W226*X226</f>
        <v>#VALUE!</v>
      </c>
      <c r="Z226" s="28" t="e">
        <f t="shared" ref="Z226:Z243" ca="1" si="32">IF(OR((Y226*$N$24/1000)&gt;$N$27,(Y226*$N$24/1000)=0),"NG","OK")</f>
        <v>#VALUE!</v>
      </c>
    </row>
    <row r="227" spans="23:26" ht="18" customHeight="1">
      <c r="W227" s="27" t="e">
        <f t="shared" ca="1" si="29"/>
        <v>#VALUE!</v>
      </c>
      <c r="X227" s="17" t="e">
        <f t="shared" ca="1" si="30"/>
        <v>#VALUE!</v>
      </c>
      <c r="Y227" s="17" t="e">
        <f t="shared" ca="1" si="31"/>
        <v>#VALUE!</v>
      </c>
      <c r="Z227" s="28" t="e">
        <f t="shared" ca="1" si="32"/>
        <v>#VALUE!</v>
      </c>
    </row>
    <row r="228" spans="23:26" ht="18" customHeight="1">
      <c r="W228" s="27" t="e">
        <f t="shared" ca="1" si="29"/>
        <v>#VALUE!</v>
      </c>
      <c r="X228" s="17" t="e">
        <f t="shared" ca="1" si="30"/>
        <v>#VALUE!</v>
      </c>
      <c r="Y228" s="17" t="e">
        <f t="shared" ca="1" si="31"/>
        <v>#VALUE!</v>
      </c>
      <c r="Z228" s="28" t="e">
        <f t="shared" ca="1" si="32"/>
        <v>#VALUE!</v>
      </c>
    </row>
    <row r="229" spans="23:26" ht="18" customHeight="1">
      <c r="W229" s="27" t="e">
        <f t="shared" ca="1" si="29"/>
        <v>#VALUE!</v>
      </c>
      <c r="X229" s="17" t="e">
        <f t="shared" ca="1" si="30"/>
        <v>#VALUE!</v>
      </c>
      <c r="Y229" s="17" t="e">
        <f t="shared" ca="1" si="31"/>
        <v>#VALUE!</v>
      </c>
      <c r="Z229" s="28" t="e">
        <f t="shared" ca="1" si="32"/>
        <v>#VALUE!</v>
      </c>
    </row>
    <row r="230" spans="23:26" ht="18" customHeight="1">
      <c r="W230" s="27" t="e">
        <f t="shared" ca="1" si="29"/>
        <v>#VALUE!</v>
      </c>
      <c r="X230" s="17" t="e">
        <f t="shared" ca="1" si="30"/>
        <v>#VALUE!</v>
      </c>
      <c r="Y230" s="17" t="e">
        <f t="shared" ca="1" si="31"/>
        <v>#VALUE!</v>
      </c>
      <c r="Z230" s="28" t="e">
        <f t="shared" ca="1" si="32"/>
        <v>#VALUE!</v>
      </c>
    </row>
    <row r="231" spans="23:26" ht="18" customHeight="1">
      <c r="W231" s="27" t="e">
        <f t="shared" ca="1" si="29"/>
        <v>#VALUE!</v>
      </c>
      <c r="X231" s="17" t="e">
        <f t="shared" ca="1" si="30"/>
        <v>#VALUE!</v>
      </c>
      <c r="Y231" s="17" t="e">
        <f t="shared" ca="1" si="31"/>
        <v>#VALUE!</v>
      </c>
      <c r="Z231" s="28" t="e">
        <f t="shared" ca="1" si="32"/>
        <v>#VALUE!</v>
      </c>
    </row>
    <row r="232" spans="23:26" ht="18" customHeight="1">
      <c r="W232" s="27" t="e">
        <f t="shared" ca="1" si="29"/>
        <v>#VALUE!</v>
      </c>
      <c r="X232" s="17" t="e">
        <f t="shared" ca="1" si="30"/>
        <v>#VALUE!</v>
      </c>
      <c r="Y232" s="17" t="e">
        <f t="shared" ca="1" si="31"/>
        <v>#VALUE!</v>
      </c>
      <c r="Z232" s="28" t="e">
        <f t="shared" ca="1" si="32"/>
        <v>#VALUE!</v>
      </c>
    </row>
    <row r="233" spans="23:26" ht="18" customHeight="1">
      <c r="W233" s="27" t="e">
        <f t="shared" ca="1" si="29"/>
        <v>#VALUE!</v>
      </c>
      <c r="X233" s="17" t="e">
        <f t="shared" ca="1" si="30"/>
        <v>#VALUE!</v>
      </c>
      <c r="Y233" s="17" t="e">
        <f t="shared" ca="1" si="31"/>
        <v>#VALUE!</v>
      </c>
      <c r="Z233" s="28" t="e">
        <f t="shared" ca="1" si="32"/>
        <v>#VALUE!</v>
      </c>
    </row>
    <row r="234" spans="23:26" ht="18" customHeight="1">
      <c r="W234" s="27" t="e">
        <f t="shared" ca="1" si="29"/>
        <v>#VALUE!</v>
      </c>
      <c r="X234" s="17" t="e">
        <f t="shared" ca="1" si="30"/>
        <v>#VALUE!</v>
      </c>
      <c r="Y234" s="17" t="e">
        <f t="shared" ca="1" si="31"/>
        <v>#VALUE!</v>
      </c>
      <c r="Z234" s="28" t="e">
        <f t="shared" ca="1" si="32"/>
        <v>#VALUE!</v>
      </c>
    </row>
    <row r="235" spans="23:26" ht="18" customHeight="1">
      <c r="W235" s="27" t="e">
        <f t="shared" ca="1" si="29"/>
        <v>#VALUE!</v>
      </c>
      <c r="X235" s="17" t="e">
        <f t="shared" ca="1" si="30"/>
        <v>#VALUE!</v>
      </c>
      <c r="Y235" s="17" t="e">
        <f t="shared" ca="1" si="31"/>
        <v>#VALUE!</v>
      </c>
      <c r="Z235" s="28" t="e">
        <f t="shared" ca="1" si="32"/>
        <v>#VALUE!</v>
      </c>
    </row>
    <row r="236" spans="23:26" ht="18" customHeight="1">
      <c r="W236" s="27" t="e">
        <f t="shared" ca="1" si="29"/>
        <v>#VALUE!</v>
      </c>
      <c r="X236" s="17" t="e">
        <f t="shared" ca="1" si="30"/>
        <v>#VALUE!</v>
      </c>
      <c r="Y236" s="17" t="e">
        <f t="shared" ca="1" si="31"/>
        <v>#VALUE!</v>
      </c>
      <c r="Z236" s="28" t="e">
        <f t="shared" ca="1" si="32"/>
        <v>#VALUE!</v>
      </c>
    </row>
    <row r="237" spans="23:26" ht="18" customHeight="1">
      <c r="W237" s="27" t="e">
        <f t="shared" ca="1" si="29"/>
        <v>#VALUE!</v>
      </c>
      <c r="X237" s="17" t="e">
        <f t="shared" ca="1" si="30"/>
        <v>#VALUE!</v>
      </c>
      <c r="Y237" s="17" t="e">
        <f t="shared" ca="1" si="31"/>
        <v>#VALUE!</v>
      </c>
      <c r="Z237" s="28" t="e">
        <f t="shared" ca="1" si="32"/>
        <v>#VALUE!</v>
      </c>
    </row>
    <row r="238" spans="23:26" ht="18" customHeight="1">
      <c r="W238" s="27" t="e">
        <f t="shared" ca="1" si="29"/>
        <v>#VALUE!</v>
      </c>
      <c r="X238" s="17" t="e">
        <f t="shared" ca="1" si="30"/>
        <v>#VALUE!</v>
      </c>
      <c r="Y238" s="17" t="e">
        <f t="shared" ca="1" si="31"/>
        <v>#VALUE!</v>
      </c>
      <c r="Z238" s="28" t="e">
        <f t="shared" ca="1" si="32"/>
        <v>#VALUE!</v>
      </c>
    </row>
    <row r="239" spans="23:26" ht="18" customHeight="1">
      <c r="W239" s="27" t="e">
        <f t="shared" ca="1" si="29"/>
        <v>#VALUE!</v>
      </c>
      <c r="X239" s="17" t="e">
        <f t="shared" ca="1" si="30"/>
        <v>#VALUE!</v>
      </c>
      <c r="Y239" s="17" t="e">
        <f t="shared" ca="1" si="31"/>
        <v>#VALUE!</v>
      </c>
      <c r="Z239" s="28" t="e">
        <f t="shared" ca="1" si="32"/>
        <v>#VALUE!</v>
      </c>
    </row>
    <row r="240" spans="23:26" ht="18" customHeight="1">
      <c r="W240" s="27" t="e">
        <f t="shared" ca="1" si="29"/>
        <v>#VALUE!</v>
      </c>
      <c r="X240" s="17" t="e">
        <f t="shared" ca="1" si="30"/>
        <v>#VALUE!</v>
      </c>
      <c r="Y240" s="17" t="e">
        <f t="shared" ca="1" si="31"/>
        <v>#VALUE!</v>
      </c>
      <c r="Z240" s="28" t="e">
        <f t="shared" ca="1" si="32"/>
        <v>#VALUE!</v>
      </c>
    </row>
    <row r="241" spans="23:26" ht="18" customHeight="1">
      <c r="W241" s="27" t="e">
        <f t="shared" ca="1" si="29"/>
        <v>#VALUE!</v>
      </c>
      <c r="X241" s="17" t="e">
        <f t="shared" ca="1" si="30"/>
        <v>#VALUE!</v>
      </c>
      <c r="Y241" s="17" t="e">
        <f t="shared" ca="1" si="31"/>
        <v>#VALUE!</v>
      </c>
      <c r="Z241" s="28" t="e">
        <f t="shared" ca="1" si="32"/>
        <v>#VALUE!</v>
      </c>
    </row>
    <row r="242" spans="23:26" ht="18" customHeight="1">
      <c r="W242" s="27" t="e">
        <f t="shared" ca="1" si="29"/>
        <v>#VALUE!</v>
      </c>
      <c r="X242" s="17" t="e">
        <f t="shared" ca="1" si="30"/>
        <v>#VALUE!</v>
      </c>
      <c r="Y242" s="17" t="e">
        <f t="shared" ca="1" si="31"/>
        <v>#VALUE!</v>
      </c>
      <c r="Z242" s="28" t="e">
        <f t="shared" ca="1" si="32"/>
        <v>#VALUE!</v>
      </c>
    </row>
    <row r="243" spans="23:26" ht="18" customHeight="1" thickBot="1">
      <c r="W243" s="29" t="e">
        <f t="shared" ca="1" si="29"/>
        <v>#VALUE!</v>
      </c>
      <c r="X243" s="25" t="e">
        <f t="shared" ca="1" si="30"/>
        <v>#VALUE!</v>
      </c>
      <c r="Y243" s="25" t="e">
        <f t="shared" ca="1" si="31"/>
        <v>#VALUE!</v>
      </c>
      <c r="Z243" s="30" t="e">
        <f t="shared" ca="1" si="32"/>
        <v>#VALUE!</v>
      </c>
    </row>
    <row r="244" spans="23:26" ht="18" customHeight="1">
      <c r="W244" s="31" t="e">
        <f ca="1">$W$40</f>
        <v>#VALUE!</v>
      </c>
      <c r="X244" s="24" t="e">
        <f ca="1">IF((X224-1)&gt;=1,X224-1,0)</f>
        <v>#VALUE!</v>
      </c>
      <c r="Y244" s="24" t="e">
        <f ca="1">W244*$X$244</f>
        <v>#VALUE!</v>
      </c>
      <c r="Z244" s="26" t="e">
        <f t="shared" ca="1" si="24"/>
        <v>#VALUE!</v>
      </c>
    </row>
    <row r="245" spans="23:26" ht="18" customHeight="1">
      <c r="W245" s="27" t="e">
        <f ca="1">IF((W244-1)&gt;=$W$79,W244-1,0)</f>
        <v>#VALUE!</v>
      </c>
      <c r="X245" s="17" t="e">
        <f ca="1">X244</f>
        <v>#VALUE!</v>
      </c>
      <c r="Y245" s="17" t="e">
        <f ca="1">W245*X245</f>
        <v>#VALUE!</v>
      </c>
      <c r="Z245" s="28" t="e">
        <f ca="1">IF(OR((Y245*$N$24/1000)&gt;$N$27,(Y245*$N$24/1000)=0),"NG","OK")</f>
        <v>#VALUE!</v>
      </c>
    </row>
    <row r="246" spans="23:26" ht="18" customHeight="1">
      <c r="W246" s="27" t="e">
        <f t="shared" ref="W246:W263" ca="1" si="33">IF((W245-1)&gt;=$W$79,W245-1,0)</f>
        <v>#VALUE!</v>
      </c>
      <c r="X246" s="17" t="e">
        <f t="shared" ref="X246:X263" ca="1" si="34">X245</f>
        <v>#VALUE!</v>
      </c>
      <c r="Y246" s="17" t="e">
        <f t="shared" ref="Y246:Y263" ca="1" si="35">W246*X246</f>
        <v>#VALUE!</v>
      </c>
      <c r="Z246" s="28" t="e">
        <f t="shared" ref="Z246:Z263" ca="1" si="36">IF(OR((Y246*$N$24/1000)&gt;$N$27,(Y246*$N$24/1000)=0),"NG","OK")</f>
        <v>#VALUE!</v>
      </c>
    </row>
    <row r="247" spans="23:26" ht="18" customHeight="1">
      <c r="W247" s="27" t="e">
        <f t="shared" ca="1" si="33"/>
        <v>#VALUE!</v>
      </c>
      <c r="X247" s="17" t="e">
        <f t="shared" ca="1" si="34"/>
        <v>#VALUE!</v>
      </c>
      <c r="Y247" s="17" t="e">
        <f t="shared" ca="1" si="35"/>
        <v>#VALUE!</v>
      </c>
      <c r="Z247" s="28" t="e">
        <f t="shared" ca="1" si="36"/>
        <v>#VALUE!</v>
      </c>
    </row>
    <row r="248" spans="23:26" ht="18" customHeight="1">
      <c r="W248" s="27" t="e">
        <f t="shared" ca="1" si="33"/>
        <v>#VALUE!</v>
      </c>
      <c r="X248" s="17" t="e">
        <f t="shared" ca="1" si="34"/>
        <v>#VALUE!</v>
      </c>
      <c r="Y248" s="17" t="e">
        <f t="shared" ca="1" si="35"/>
        <v>#VALUE!</v>
      </c>
      <c r="Z248" s="28" t="e">
        <f t="shared" ca="1" si="36"/>
        <v>#VALUE!</v>
      </c>
    </row>
    <row r="249" spans="23:26" ht="18" customHeight="1">
      <c r="W249" s="27" t="e">
        <f t="shared" ca="1" si="33"/>
        <v>#VALUE!</v>
      </c>
      <c r="X249" s="17" t="e">
        <f t="shared" ca="1" si="34"/>
        <v>#VALUE!</v>
      </c>
      <c r="Y249" s="17" t="e">
        <f t="shared" ca="1" si="35"/>
        <v>#VALUE!</v>
      </c>
      <c r="Z249" s="28" t="e">
        <f t="shared" ca="1" si="36"/>
        <v>#VALUE!</v>
      </c>
    </row>
    <row r="250" spans="23:26" ht="18" customHeight="1">
      <c r="W250" s="27" t="e">
        <f t="shared" ca="1" si="33"/>
        <v>#VALUE!</v>
      </c>
      <c r="X250" s="17" t="e">
        <f t="shared" ca="1" si="34"/>
        <v>#VALUE!</v>
      </c>
      <c r="Y250" s="17" t="e">
        <f t="shared" ca="1" si="35"/>
        <v>#VALUE!</v>
      </c>
      <c r="Z250" s="28" t="e">
        <f t="shared" ca="1" si="36"/>
        <v>#VALUE!</v>
      </c>
    </row>
    <row r="251" spans="23:26" ht="18" customHeight="1">
      <c r="W251" s="27" t="e">
        <f t="shared" ca="1" si="33"/>
        <v>#VALUE!</v>
      </c>
      <c r="X251" s="17" t="e">
        <f t="shared" ca="1" si="34"/>
        <v>#VALUE!</v>
      </c>
      <c r="Y251" s="17" t="e">
        <f t="shared" ca="1" si="35"/>
        <v>#VALUE!</v>
      </c>
      <c r="Z251" s="28" t="e">
        <f t="shared" ca="1" si="36"/>
        <v>#VALUE!</v>
      </c>
    </row>
    <row r="252" spans="23:26" ht="18" customHeight="1">
      <c r="W252" s="27" t="e">
        <f t="shared" ca="1" si="33"/>
        <v>#VALUE!</v>
      </c>
      <c r="X252" s="17" t="e">
        <f t="shared" ca="1" si="34"/>
        <v>#VALUE!</v>
      </c>
      <c r="Y252" s="17" t="e">
        <f t="shared" ca="1" si="35"/>
        <v>#VALUE!</v>
      </c>
      <c r="Z252" s="28" t="e">
        <f t="shared" ca="1" si="36"/>
        <v>#VALUE!</v>
      </c>
    </row>
    <row r="253" spans="23:26" ht="18" customHeight="1">
      <c r="W253" s="27" t="e">
        <f t="shared" ca="1" si="33"/>
        <v>#VALUE!</v>
      </c>
      <c r="X253" s="17" t="e">
        <f t="shared" ca="1" si="34"/>
        <v>#VALUE!</v>
      </c>
      <c r="Y253" s="17" t="e">
        <f t="shared" ca="1" si="35"/>
        <v>#VALUE!</v>
      </c>
      <c r="Z253" s="28" t="e">
        <f t="shared" ca="1" si="36"/>
        <v>#VALUE!</v>
      </c>
    </row>
    <row r="254" spans="23:26" ht="18" customHeight="1">
      <c r="W254" s="27" t="e">
        <f t="shared" ca="1" si="33"/>
        <v>#VALUE!</v>
      </c>
      <c r="X254" s="17" t="e">
        <f t="shared" ca="1" si="34"/>
        <v>#VALUE!</v>
      </c>
      <c r="Y254" s="17" t="e">
        <f t="shared" ca="1" si="35"/>
        <v>#VALUE!</v>
      </c>
      <c r="Z254" s="28" t="e">
        <f t="shared" ca="1" si="36"/>
        <v>#VALUE!</v>
      </c>
    </row>
    <row r="255" spans="23:26" ht="18" customHeight="1">
      <c r="W255" s="27" t="e">
        <f t="shared" ca="1" si="33"/>
        <v>#VALUE!</v>
      </c>
      <c r="X255" s="17" t="e">
        <f t="shared" ca="1" si="34"/>
        <v>#VALUE!</v>
      </c>
      <c r="Y255" s="17" t="e">
        <f t="shared" ca="1" si="35"/>
        <v>#VALUE!</v>
      </c>
      <c r="Z255" s="28" t="e">
        <f t="shared" ca="1" si="36"/>
        <v>#VALUE!</v>
      </c>
    </row>
    <row r="256" spans="23:26" ht="18" customHeight="1">
      <c r="W256" s="27" t="e">
        <f t="shared" ca="1" si="33"/>
        <v>#VALUE!</v>
      </c>
      <c r="X256" s="17" t="e">
        <f t="shared" ca="1" si="34"/>
        <v>#VALUE!</v>
      </c>
      <c r="Y256" s="17" t="e">
        <f t="shared" ca="1" si="35"/>
        <v>#VALUE!</v>
      </c>
      <c r="Z256" s="28" t="e">
        <f t="shared" ca="1" si="36"/>
        <v>#VALUE!</v>
      </c>
    </row>
    <row r="257" spans="23:26" ht="18" customHeight="1">
      <c r="W257" s="27" t="e">
        <f t="shared" ca="1" si="33"/>
        <v>#VALUE!</v>
      </c>
      <c r="X257" s="17" t="e">
        <f t="shared" ca="1" si="34"/>
        <v>#VALUE!</v>
      </c>
      <c r="Y257" s="17" t="e">
        <f t="shared" ca="1" si="35"/>
        <v>#VALUE!</v>
      </c>
      <c r="Z257" s="28" t="e">
        <f t="shared" ca="1" si="36"/>
        <v>#VALUE!</v>
      </c>
    </row>
    <row r="258" spans="23:26" ht="18" customHeight="1">
      <c r="W258" s="27" t="e">
        <f t="shared" ca="1" si="33"/>
        <v>#VALUE!</v>
      </c>
      <c r="X258" s="17" t="e">
        <f t="shared" ca="1" si="34"/>
        <v>#VALUE!</v>
      </c>
      <c r="Y258" s="17" t="e">
        <f t="shared" ca="1" si="35"/>
        <v>#VALUE!</v>
      </c>
      <c r="Z258" s="28" t="e">
        <f t="shared" ca="1" si="36"/>
        <v>#VALUE!</v>
      </c>
    </row>
    <row r="259" spans="23:26" ht="18" customHeight="1">
      <c r="W259" s="27" t="e">
        <f t="shared" ca="1" si="33"/>
        <v>#VALUE!</v>
      </c>
      <c r="X259" s="17" t="e">
        <f t="shared" ca="1" si="34"/>
        <v>#VALUE!</v>
      </c>
      <c r="Y259" s="17" t="e">
        <f t="shared" ca="1" si="35"/>
        <v>#VALUE!</v>
      </c>
      <c r="Z259" s="28" t="e">
        <f t="shared" ca="1" si="36"/>
        <v>#VALUE!</v>
      </c>
    </row>
    <row r="260" spans="23:26" ht="18" customHeight="1">
      <c r="W260" s="27" t="e">
        <f t="shared" ca="1" si="33"/>
        <v>#VALUE!</v>
      </c>
      <c r="X260" s="17" t="e">
        <f t="shared" ca="1" si="34"/>
        <v>#VALUE!</v>
      </c>
      <c r="Y260" s="17" t="e">
        <f t="shared" ca="1" si="35"/>
        <v>#VALUE!</v>
      </c>
      <c r="Z260" s="28" t="e">
        <f t="shared" ca="1" si="36"/>
        <v>#VALUE!</v>
      </c>
    </row>
    <row r="261" spans="23:26" ht="18" customHeight="1">
      <c r="W261" s="27" t="e">
        <f t="shared" ca="1" si="33"/>
        <v>#VALUE!</v>
      </c>
      <c r="X261" s="17" t="e">
        <f t="shared" ca="1" si="34"/>
        <v>#VALUE!</v>
      </c>
      <c r="Y261" s="17" t="e">
        <f t="shared" ca="1" si="35"/>
        <v>#VALUE!</v>
      </c>
      <c r="Z261" s="28" t="e">
        <f t="shared" ca="1" si="36"/>
        <v>#VALUE!</v>
      </c>
    </row>
    <row r="262" spans="23:26" ht="18" customHeight="1">
      <c r="W262" s="27" t="e">
        <f t="shared" ca="1" si="33"/>
        <v>#VALUE!</v>
      </c>
      <c r="X262" s="17" t="e">
        <f t="shared" ca="1" si="34"/>
        <v>#VALUE!</v>
      </c>
      <c r="Y262" s="17" t="e">
        <f t="shared" ca="1" si="35"/>
        <v>#VALUE!</v>
      </c>
      <c r="Z262" s="28" t="e">
        <f t="shared" ca="1" si="36"/>
        <v>#VALUE!</v>
      </c>
    </row>
    <row r="263" spans="23:26" ht="18" customHeight="1" thickBot="1">
      <c r="W263" s="29" t="e">
        <f t="shared" ca="1" si="33"/>
        <v>#VALUE!</v>
      </c>
      <c r="X263" s="25" t="e">
        <f t="shared" ca="1" si="34"/>
        <v>#VALUE!</v>
      </c>
      <c r="Y263" s="25" t="e">
        <f t="shared" ca="1" si="35"/>
        <v>#VALUE!</v>
      </c>
      <c r="Z263" s="30" t="e">
        <f t="shared" ca="1" si="36"/>
        <v>#VALUE!</v>
      </c>
    </row>
    <row r="264" spans="23:26" ht="18" customHeight="1">
      <c r="W264" t="s">
        <v>126</v>
      </c>
    </row>
    <row r="265" spans="23:26" ht="18" customHeight="1" thickBot="1">
      <c r="W265" s="18" t="s">
        <v>122</v>
      </c>
      <c r="X265" s="18" t="s">
        <v>123</v>
      </c>
      <c r="Y265" s="18" t="s">
        <v>124</v>
      </c>
      <c r="Z265" s="18" t="s">
        <v>50</v>
      </c>
    </row>
    <row r="266" spans="23:26" ht="18" customHeight="1">
      <c r="W266" s="23" t="str">
        <f t="array" aca="1" ref="W266" ca="1">IFERROR(INDEX($W$84:$Z$263,MATCH(LARGE(($Z$84:$Z$263="OK")*1/ROW($W$84:$W$263),ROWS($W$266:$W266)),1/ROW($W$84:$W$263),0),COLUMNS($W$265:W$265)),"")</f>
        <v/>
      </c>
      <c r="X266" s="19" t="str">
        <f t="array" aca="1" ref="X266" ca="1">IFERROR(INDEX($W$84:$Z$263,MATCH(LARGE(($Z$84:$Z$263="OK")*1/ROW($W$84:$W$263),ROWS($W$266:$W266)),1/ROW($W$84:$W$263),0),COLUMNS($W$265:X$265)),"")</f>
        <v/>
      </c>
      <c r="Y266" s="19" t="str">
        <f t="array" aca="1" ref="Y266" ca="1">IFERROR(INDEX($W$84:$Z$263,MATCH(LARGE(($Z$84:$Z$263="OK")*1/ROW($W$84:$W$263),ROWS($W$266:$W266)),1/ROW($W$84:$W$263),0),COLUMNS($W$265:Y$265)),"")</f>
        <v/>
      </c>
      <c r="Z266" s="20" t="str">
        <f t="array" aca="1" ref="Z266" ca="1">IFERROR(INDEX($W$84:$Z$263,MATCH(LARGE(($Z$84:$Z$263="OK")*1/ROW($W$84:$W$263),ROWS($W$266:$W266)),1/ROW($W$84:$W$263),0),COLUMNS($W$265:Z$265)),"")</f>
        <v/>
      </c>
    </row>
    <row r="267" spans="23:26" ht="18" customHeight="1">
      <c r="W267" s="21" t="str">
        <f t="array" aca="1" ref="W267" ca="1">IFERROR(INDEX($W$84:$Z$263,MATCH(LARGE(($Z$84:$Z$263="OK")*1/ROW($W$84:$W$263),ROWS($W$266:$W267)),1/ROW($W$84:$W$263),0),COLUMNS($W$265:W$265)),"")</f>
        <v/>
      </c>
      <c r="X267" s="16" t="str">
        <f t="array" aca="1" ref="X267" ca="1">IFERROR(INDEX($W$84:$Z$263,MATCH(LARGE(($Z$84:$Z$263="OK")*1/ROW($W$84:$W$263),ROWS($W$266:$W267)),1/ROW($W$84:$W$263),0),COLUMNS($W$265:X$265)),"")</f>
        <v/>
      </c>
      <c r="Y267" s="16" t="str">
        <f t="array" aca="1" ref="Y267" ca="1">IFERROR(INDEX($W$84:$Z$263,MATCH(LARGE(($Z$84:$Z$263="OK")*1/ROW($W$84:$W$263),ROWS($W$266:$W267)),1/ROW($W$84:$W$263),0),COLUMNS($W$265:Y$265)),"")</f>
        <v/>
      </c>
      <c r="Z267" s="22" t="str">
        <f t="array" aca="1" ref="Z267" ca="1">IFERROR(INDEX($W$84:$Z$263,MATCH(LARGE(($Z$84:$Z$263="OK")*1/ROW($W$84:$W$263),ROWS($W$266:$W267)),1/ROW($W$84:$W$263),0),COLUMNS($W$265:Z$265)),"")</f>
        <v/>
      </c>
    </row>
    <row r="268" spans="23:26" ht="18" customHeight="1">
      <c r="W268" s="21" t="str">
        <f t="array" aca="1" ref="W268" ca="1">IFERROR(INDEX($W$84:$Z$263,MATCH(LARGE(($Z$84:$Z$263="OK")*1/ROW($W$84:$W$263),ROWS($W$266:$W268)),1/ROW($W$84:$W$263),0),COLUMNS($W$265:W$265)),"")</f>
        <v/>
      </c>
      <c r="X268" s="16" t="str">
        <f t="array" aca="1" ref="X268" ca="1">IFERROR(INDEX($W$84:$Z$263,MATCH(LARGE(($Z$84:$Z$263="OK")*1/ROW($W$84:$W$263),ROWS($W$266:$W268)),1/ROW($W$84:$W$263),0),COLUMNS($W$265:X$265)),"")</f>
        <v/>
      </c>
      <c r="Y268" s="16" t="str">
        <f t="array" aca="1" ref="Y268" ca="1">IFERROR(INDEX($W$84:$Z$263,MATCH(LARGE(($Z$84:$Z$263="OK")*1/ROW($W$84:$W$263),ROWS($W$266:$W268)),1/ROW($W$84:$W$263),0),COLUMNS($W$265:Y$265)),"")</f>
        <v/>
      </c>
      <c r="Z268" s="22" t="str">
        <f t="array" aca="1" ref="Z268" ca="1">IFERROR(INDEX($W$84:$Z$263,MATCH(LARGE(($Z$84:$Z$263="OK")*1/ROW($W$84:$W$263),ROWS($W$266:$W268)),1/ROW($W$84:$W$263),0),COLUMNS($W$265:Z$265)),"")</f>
        <v/>
      </c>
    </row>
    <row r="269" spans="23:26" ht="18" customHeight="1">
      <c r="W269" s="21" t="str">
        <f t="array" aca="1" ref="W269" ca="1">IFERROR(INDEX($W$84:$Z$263,MATCH(LARGE(($Z$84:$Z$263="OK")*1/ROW($W$84:$W$263),ROWS($W$266:$W269)),1/ROW($W$84:$W$263),0),COLUMNS($W$265:W$265)),"")</f>
        <v/>
      </c>
      <c r="X269" s="16" t="str">
        <f t="array" aca="1" ref="X269" ca="1">IFERROR(INDEX($W$84:$Z$263,MATCH(LARGE(($Z$84:$Z$263="OK")*1/ROW($W$84:$W$263),ROWS($W$266:$W269)),1/ROW($W$84:$W$263),0),COLUMNS($W$265:X$265)),"")</f>
        <v/>
      </c>
      <c r="Y269" s="16" t="str">
        <f t="array" aca="1" ref="Y269" ca="1">IFERROR(INDEX($W$84:$Z$263,MATCH(LARGE(($Z$84:$Z$263="OK")*1/ROW($W$84:$W$263),ROWS($W$266:$W269)),1/ROW($W$84:$W$263),0),COLUMNS($W$265:Y$265)),"")</f>
        <v/>
      </c>
      <c r="Z269" s="22" t="str">
        <f t="array" aca="1" ref="Z269" ca="1">IFERROR(INDEX($W$84:$Z$263,MATCH(LARGE(($Z$84:$Z$263="OK")*1/ROW($W$84:$W$263),ROWS($W$266:$W269)),1/ROW($W$84:$W$263),0),COLUMNS($W$265:Z$265)),"")</f>
        <v/>
      </c>
    </row>
    <row r="270" spans="23:26" ht="18" customHeight="1">
      <c r="W270" s="21" t="str">
        <f t="array" aca="1" ref="W270" ca="1">IFERROR(INDEX($W$84:$Z$263,MATCH(LARGE(($Z$84:$Z$263="OK")*1/ROW($W$84:$W$263),ROWS($W$266:$W270)),1/ROW($W$84:$W$263),0),COLUMNS($W$265:W$265)),"")</f>
        <v/>
      </c>
      <c r="X270" s="16" t="str">
        <f t="array" aca="1" ref="X270" ca="1">IFERROR(INDEX($W$84:$Z$263,MATCH(LARGE(($Z$84:$Z$263="OK")*1/ROW($W$84:$W$263),ROWS($W$266:$W270)),1/ROW($W$84:$W$263),0),COLUMNS($W$265:X$265)),"")</f>
        <v/>
      </c>
      <c r="Y270" s="16" t="str">
        <f t="array" aca="1" ref="Y270" ca="1">IFERROR(INDEX($W$84:$Z$263,MATCH(LARGE(($Z$84:$Z$263="OK")*1/ROW($W$84:$W$263),ROWS($W$266:$W270)),1/ROW($W$84:$W$263),0),COLUMNS($W$265:Y$265)),"")</f>
        <v/>
      </c>
      <c r="Z270" s="22" t="str">
        <f t="array" aca="1" ref="Z270" ca="1">IFERROR(INDEX($W$84:$Z$263,MATCH(LARGE(($Z$84:$Z$263="OK")*1/ROW($W$84:$W$263),ROWS($W$266:$W270)),1/ROW($W$84:$W$263),0),COLUMNS($W$265:Z$265)),"")</f>
        <v/>
      </c>
    </row>
    <row r="271" spans="23:26" ht="18" customHeight="1">
      <c r="W271" s="21" t="str">
        <f t="array" aca="1" ref="W271" ca="1">IFERROR(INDEX($W$84:$Z$263,MATCH(LARGE(($Z$84:$Z$263="OK")*1/ROW($W$84:$W$263),ROWS($W$266:$W271)),1/ROW($W$84:$W$263),0),COLUMNS($W$265:W$265)),"")</f>
        <v/>
      </c>
      <c r="X271" s="16" t="str">
        <f t="array" aca="1" ref="X271" ca="1">IFERROR(INDEX($W$84:$Z$263,MATCH(LARGE(($Z$84:$Z$263="OK")*1/ROW($W$84:$W$263),ROWS($W$266:$W271)),1/ROW($W$84:$W$263),0),COLUMNS($W$265:X$265)),"")</f>
        <v/>
      </c>
      <c r="Y271" s="16" t="str">
        <f t="array" aca="1" ref="Y271" ca="1">IFERROR(INDEX($W$84:$Z$263,MATCH(LARGE(($Z$84:$Z$263="OK")*1/ROW($W$84:$W$263),ROWS($W$266:$W271)),1/ROW($W$84:$W$263),0),COLUMNS($W$265:Y$265)),"")</f>
        <v/>
      </c>
      <c r="Z271" s="22" t="str">
        <f t="array" aca="1" ref="Z271" ca="1">IFERROR(INDEX($W$84:$Z$263,MATCH(LARGE(($Z$84:$Z$263="OK")*1/ROW($W$84:$W$263),ROWS($W$266:$W271)),1/ROW($W$84:$W$263),0),COLUMNS($W$265:Z$265)),"")</f>
        <v/>
      </c>
    </row>
    <row r="272" spans="23:26" ht="18" customHeight="1">
      <c r="W272" s="21" t="str">
        <f t="array" aca="1" ref="W272" ca="1">IFERROR(INDEX($W$84:$Z$263,MATCH(LARGE(($Z$84:$Z$263="OK")*1/ROW($W$84:$W$263),ROWS($W$266:$W272)),1/ROW($W$84:$W$263),0),COLUMNS($W$265:W$265)),"")</f>
        <v/>
      </c>
      <c r="X272" s="16" t="str">
        <f t="array" aca="1" ref="X272" ca="1">IFERROR(INDEX($W$84:$Z$263,MATCH(LARGE(($Z$84:$Z$263="OK")*1/ROW($W$84:$W$263),ROWS($W$266:$W272)),1/ROW($W$84:$W$263),0),COLUMNS($W$265:X$265)),"")</f>
        <v/>
      </c>
      <c r="Y272" s="16" t="str">
        <f t="array" aca="1" ref="Y272" ca="1">IFERROR(INDEX($W$84:$Z$263,MATCH(LARGE(($Z$84:$Z$263="OK")*1/ROW($W$84:$W$263),ROWS($W$266:$W272)),1/ROW($W$84:$W$263),0),COLUMNS($W$265:Y$265)),"")</f>
        <v/>
      </c>
      <c r="Z272" s="22" t="str">
        <f t="array" aca="1" ref="Z272" ca="1">IFERROR(INDEX($W$84:$Z$263,MATCH(LARGE(($Z$84:$Z$263="OK")*1/ROW($W$84:$W$263),ROWS($W$266:$W272)),1/ROW($W$84:$W$263),0),COLUMNS($W$265:Z$265)),"")</f>
        <v/>
      </c>
    </row>
    <row r="273" spans="23:26" ht="18" customHeight="1">
      <c r="W273" s="21" t="str">
        <f t="array" aca="1" ref="W273" ca="1">IFERROR(INDEX($W$84:$Z$263,MATCH(LARGE(($Z$84:$Z$263="OK")*1/ROW($W$84:$W$263),ROWS($W$266:$W273)),1/ROW($W$84:$W$263),0),COLUMNS($W$265:W$265)),"")</f>
        <v/>
      </c>
      <c r="X273" s="16" t="str">
        <f t="array" aca="1" ref="X273" ca="1">IFERROR(INDEX($W$84:$Z$263,MATCH(LARGE(($Z$84:$Z$263="OK")*1/ROW($W$84:$W$263),ROWS($W$266:$W273)),1/ROW($W$84:$W$263),0),COLUMNS($W$265:X$265)),"")</f>
        <v/>
      </c>
      <c r="Y273" s="16" t="str">
        <f t="array" aca="1" ref="Y273" ca="1">IFERROR(INDEX($W$84:$Z$263,MATCH(LARGE(($Z$84:$Z$263="OK")*1/ROW($W$84:$W$263),ROWS($W$266:$W273)),1/ROW($W$84:$W$263),0),COLUMNS($W$265:Y$265)),"")</f>
        <v/>
      </c>
      <c r="Z273" s="22" t="str">
        <f t="array" aca="1" ref="Z273" ca="1">IFERROR(INDEX($W$84:$Z$263,MATCH(LARGE(($Z$84:$Z$263="OK")*1/ROW($W$84:$W$263),ROWS($W$266:$W273)),1/ROW($W$84:$W$263),0),COLUMNS($W$265:Z$265)),"")</f>
        <v/>
      </c>
    </row>
    <row r="274" spans="23:26" ht="18" customHeight="1">
      <c r="W274" s="21" t="str">
        <f t="array" aca="1" ref="W274" ca="1">IFERROR(INDEX($W$84:$Z$263,MATCH(LARGE(($Z$84:$Z$263="OK")*1/ROW($W$84:$W$263),ROWS($W$266:$W274)),1/ROW($W$84:$W$263),0),COLUMNS($W$265:W$265)),"")</f>
        <v/>
      </c>
      <c r="X274" s="16" t="str">
        <f t="array" aca="1" ref="X274" ca="1">IFERROR(INDEX($W$84:$Z$263,MATCH(LARGE(($Z$84:$Z$263="OK")*1/ROW($W$84:$W$263),ROWS($W$266:$W274)),1/ROW($W$84:$W$263),0),COLUMNS($W$265:X$265)),"")</f>
        <v/>
      </c>
      <c r="Y274" s="16" t="str">
        <f t="array" aca="1" ref="Y274" ca="1">IFERROR(INDEX($W$84:$Z$263,MATCH(LARGE(($Z$84:$Z$263="OK")*1/ROW($W$84:$W$263),ROWS($W$266:$W274)),1/ROW($W$84:$W$263),0),COLUMNS($W$265:Y$265)),"")</f>
        <v/>
      </c>
      <c r="Z274" s="22" t="str">
        <f t="array" aca="1" ref="Z274" ca="1">IFERROR(INDEX($W$84:$Z$263,MATCH(LARGE(($Z$84:$Z$263="OK")*1/ROW($W$84:$W$263),ROWS($W$266:$W274)),1/ROW($W$84:$W$263),0),COLUMNS($W$265:Z$265)),"")</f>
        <v/>
      </c>
    </row>
    <row r="275" spans="23:26" ht="18" customHeight="1">
      <c r="W275" s="21" t="str">
        <f t="array" aca="1" ref="W275" ca="1">IFERROR(INDEX($W$84:$Z$263,MATCH(LARGE(($Z$84:$Z$263="OK")*1/ROW($W$84:$W$263),ROWS($W$266:$W275)),1/ROW($W$84:$W$263),0),COLUMNS($W$265:W$265)),"")</f>
        <v/>
      </c>
      <c r="X275" s="16" t="str">
        <f t="array" aca="1" ref="X275" ca="1">IFERROR(INDEX($W$84:$Z$263,MATCH(LARGE(($Z$84:$Z$263="OK")*1/ROW($W$84:$W$263),ROWS($W$266:$W275)),1/ROW($W$84:$W$263),0),COLUMNS($W$265:X$265)),"")</f>
        <v/>
      </c>
      <c r="Y275" s="16" t="str">
        <f t="array" aca="1" ref="Y275" ca="1">IFERROR(INDEX($W$84:$Z$263,MATCH(LARGE(($Z$84:$Z$263="OK")*1/ROW($W$84:$W$263),ROWS($W$266:$W275)),1/ROW($W$84:$W$263),0),COLUMNS($W$265:Y$265)),"")</f>
        <v/>
      </c>
      <c r="Z275" s="22" t="str">
        <f t="array" aca="1" ref="Z275" ca="1">IFERROR(INDEX($W$84:$Z$263,MATCH(LARGE(($Z$84:$Z$263="OK")*1/ROW($W$84:$W$263),ROWS($W$266:$W275)),1/ROW($W$84:$W$263),0),COLUMNS($W$265:Z$265)),"")</f>
        <v/>
      </c>
    </row>
    <row r="276" spans="23:26" ht="18" customHeight="1">
      <c r="W276" s="21" t="str">
        <f t="array" aca="1" ref="W276" ca="1">IFERROR(INDEX($W$84:$Z$263,MATCH(LARGE(($Z$84:$Z$263="OK")*1/ROW($W$84:$W$263),ROWS($W$266:$W276)),1/ROW($W$84:$W$263),0),COLUMNS($W$265:W$265)),"")</f>
        <v/>
      </c>
      <c r="X276" s="16" t="str">
        <f t="array" aca="1" ref="X276" ca="1">IFERROR(INDEX($W$84:$Z$263,MATCH(LARGE(($Z$84:$Z$263="OK")*1/ROW($W$84:$W$263),ROWS($W$266:$W276)),1/ROW($W$84:$W$263),0),COLUMNS($W$265:X$265)),"")</f>
        <v/>
      </c>
      <c r="Y276" s="16" t="str">
        <f t="array" aca="1" ref="Y276" ca="1">IFERROR(INDEX($W$84:$Z$263,MATCH(LARGE(($Z$84:$Z$263="OK")*1/ROW($W$84:$W$263),ROWS($W$266:$W276)),1/ROW($W$84:$W$263),0),COLUMNS($W$265:Y$265)),"")</f>
        <v/>
      </c>
      <c r="Z276" s="22" t="str">
        <f t="array" aca="1" ref="Z276" ca="1">IFERROR(INDEX($W$84:$Z$263,MATCH(LARGE(($Z$84:$Z$263="OK")*1/ROW($W$84:$W$263),ROWS($W$266:$W276)),1/ROW($W$84:$W$263),0),COLUMNS($W$265:Z$265)),"")</f>
        <v/>
      </c>
    </row>
    <row r="277" spans="23:26" ht="18" customHeight="1">
      <c r="W277" s="21" t="str">
        <f t="array" aca="1" ref="W277" ca="1">IFERROR(INDEX($W$84:$Z$263,MATCH(LARGE(($Z$84:$Z$263="OK")*1/ROW($W$84:$W$263),ROWS($W$266:$W277)),1/ROW($W$84:$W$263),0),COLUMNS($W$265:W$265)),"")</f>
        <v/>
      </c>
      <c r="X277" s="16" t="str">
        <f t="array" aca="1" ref="X277" ca="1">IFERROR(INDEX($W$84:$Z$263,MATCH(LARGE(($Z$84:$Z$263="OK")*1/ROW($W$84:$W$263),ROWS($W$266:$W277)),1/ROW($W$84:$W$263),0),COLUMNS($W$265:X$265)),"")</f>
        <v/>
      </c>
      <c r="Y277" s="16" t="str">
        <f t="array" aca="1" ref="Y277" ca="1">IFERROR(INDEX($W$84:$Z$263,MATCH(LARGE(($Z$84:$Z$263="OK")*1/ROW($W$84:$W$263),ROWS($W$266:$W277)),1/ROW($W$84:$W$263),0),COLUMNS($W$265:Y$265)),"")</f>
        <v/>
      </c>
      <c r="Z277" s="22" t="str">
        <f t="array" aca="1" ref="Z277" ca="1">IFERROR(INDEX($W$84:$Z$263,MATCH(LARGE(($Z$84:$Z$263="OK")*1/ROW($W$84:$W$263),ROWS($W$266:$W277)),1/ROW($W$84:$W$263),0),COLUMNS($W$265:Z$265)),"")</f>
        <v/>
      </c>
    </row>
    <row r="278" spans="23:26" ht="18" customHeight="1">
      <c r="W278" s="21" t="str">
        <f t="array" aca="1" ref="W278" ca="1">IFERROR(INDEX($W$84:$Z$263,MATCH(LARGE(($Z$84:$Z$263="OK")*1/ROW($W$84:$W$263),ROWS($W$266:$W278)),1/ROW($W$84:$W$263),0),COLUMNS($W$265:W$265)),"")</f>
        <v/>
      </c>
      <c r="X278" s="16" t="str">
        <f t="array" aca="1" ref="X278" ca="1">IFERROR(INDEX($W$84:$Z$263,MATCH(LARGE(($Z$84:$Z$263="OK")*1/ROW($W$84:$W$263),ROWS($W$266:$W278)),1/ROW($W$84:$W$263),0),COLUMNS($W$265:X$265)),"")</f>
        <v/>
      </c>
      <c r="Y278" s="16" t="str">
        <f t="array" aca="1" ref="Y278" ca="1">IFERROR(INDEX($W$84:$Z$263,MATCH(LARGE(($Z$84:$Z$263="OK")*1/ROW($W$84:$W$263),ROWS($W$266:$W278)),1/ROW($W$84:$W$263),0),COLUMNS($W$265:Y$265)),"")</f>
        <v/>
      </c>
      <c r="Z278" s="22" t="str">
        <f t="array" aca="1" ref="Z278" ca="1">IFERROR(INDEX($W$84:$Z$263,MATCH(LARGE(($Z$84:$Z$263="OK")*1/ROW($W$84:$W$263),ROWS($W$266:$W278)),1/ROW($W$84:$W$263),0),COLUMNS($W$265:Z$265)),"")</f>
        <v/>
      </c>
    </row>
    <row r="279" spans="23:26" ht="18" customHeight="1">
      <c r="W279" s="21" t="str">
        <f t="array" aca="1" ref="W279" ca="1">IFERROR(INDEX($W$84:$Z$263,MATCH(LARGE(($Z$84:$Z$263="OK")*1/ROW($W$84:$W$263),ROWS($W$266:$W279)),1/ROW($W$84:$W$263),0),COLUMNS($W$265:W$265)),"")</f>
        <v/>
      </c>
      <c r="X279" s="16" t="str">
        <f t="array" aca="1" ref="X279" ca="1">IFERROR(INDEX($W$84:$Z$263,MATCH(LARGE(($Z$84:$Z$263="OK")*1/ROW($W$84:$W$263),ROWS($W$266:$W279)),1/ROW($W$84:$W$263),0),COLUMNS($W$265:X$265)),"")</f>
        <v/>
      </c>
      <c r="Y279" s="16" t="str">
        <f t="array" aca="1" ref="Y279" ca="1">IFERROR(INDEX($W$84:$Z$263,MATCH(LARGE(($Z$84:$Z$263="OK")*1/ROW($W$84:$W$263),ROWS($W$266:$W279)),1/ROW($W$84:$W$263),0),COLUMNS($W$265:Y$265)),"")</f>
        <v/>
      </c>
      <c r="Z279" s="22" t="str">
        <f t="array" aca="1" ref="Z279" ca="1">IFERROR(INDEX($W$84:$Z$263,MATCH(LARGE(($Z$84:$Z$263="OK")*1/ROW($W$84:$W$263),ROWS($W$266:$W279)),1/ROW($W$84:$W$263),0),COLUMNS($W$265:Z$265)),"")</f>
        <v/>
      </c>
    </row>
    <row r="280" spans="23:26" ht="18" customHeight="1">
      <c r="W280" s="21" t="str">
        <f t="array" aca="1" ref="W280" ca="1">IFERROR(INDEX($W$84:$Z$263,MATCH(LARGE(($Z$84:$Z$263="OK")*1/ROW($W$84:$W$263),ROWS($W$266:$W280)),1/ROW($W$84:$W$263),0),COLUMNS($W$265:W$265)),"")</f>
        <v/>
      </c>
      <c r="X280" s="16" t="str">
        <f t="array" aca="1" ref="X280" ca="1">IFERROR(INDEX($W$84:$Z$263,MATCH(LARGE(($Z$84:$Z$263="OK")*1/ROW($W$84:$W$263),ROWS($W$266:$W280)),1/ROW($W$84:$W$263),0),COLUMNS($W$265:X$265)),"")</f>
        <v/>
      </c>
      <c r="Y280" s="16" t="str">
        <f t="array" aca="1" ref="Y280" ca="1">IFERROR(INDEX($W$84:$Z$263,MATCH(LARGE(($Z$84:$Z$263="OK")*1/ROW($W$84:$W$263),ROWS($W$266:$W280)),1/ROW($W$84:$W$263),0),COLUMNS($W$265:Y$265)),"")</f>
        <v/>
      </c>
      <c r="Z280" s="22" t="str">
        <f t="array" aca="1" ref="Z280" ca="1">IFERROR(INDEX($W$84:$Z$263,MATCH(LARGE(($Z$84:$Z$263="OK")*1/ROW($W$84:$W$263),ROWS($W$266:$W280)),1/ROW($W$84:$W$263),0),COLUMNS($W$265:Z$265)),"")</f>
        <v/>
      </c>
    </row>
    <row r="281" spans="23:26" ht="18" customHeight="1">
      <c r="W281" s="21" t="str">
        <f t="array" aca="1" ref="W281" ca="1">IFERROR(INDEX($W$84:$Z$263,MATCH(LARGE(($Z$84:$Z$263="OK")*1/ROW($W$84:$W$263),ROWS($W$266:$W281)),1/ROW($W$84:$W$263),0),COLUMNS($W$265:W$265)),"")</f>
        <v/>
      </c>
      <c r="X281" s="16" t="str">
        <f t="array" aca="1" ref="X281" ca="1">IFERROR(INDEX($W$84:$Z$263,MATCH(LARGE(($Z$84:$Z$263="OK")*1/ROW($W$84:$W$263),ROWS($W$266:$W281)),1/ROW($W$84:$W$263),0),COLUMNS($W$265:X$265)),"")</f>
        <v/>
      </c>
      <c r="Y281" s="16" t="str">
        <f t="array" aca="1" ref="Y281" ca="1">IFERROR(INDEX($W$84:$Z$263,MATCH(LARGE(($Z$84:$Z$263="OK")*1/ROW($W$84:$W$263),ROWS($W$266:$W281)),1/ROW($W$84:$W$263),0),COLUMNS($W$265:Y$265)),"")</f>
        <v/>
      </c>
      <c r="Z281" s="22" t="str">
        <f t="array" aca="1" ref="Z281" ca="1">IFERROR(INDEX($W$84:$Z$263,MATCH(LARGE(($Z$84:$Z$263="OK")*1/ROW($W$84:$W$263),ROWS($W$266:$W281)),1/ROW($W$84:$W$263),0),COLUMNS($W$265:Z$265)),"")</f>
        <v/>
      </c>
    </row>
    <row r="282" spans="23:26" ht="18" customHeight="1">
      <c r="W282" s="21" t="str">
        <f t="array" aca="1" ref="W282" ca="1">IFERROR(INDEX($W$84:$Z$263,MATCH(LARGE(($Z$84:$Z$263="OK")*1/ROW($W$84:$W$263),ROWS($W$266:$W282)),1/ROW($W$84:$W$263),0),COLUMNS($W$265:W$265)),"")</f>
        <v/>
      </c>
      <c r="X282" s="16" t="str">
        <f t="array" aca="1" ref="X282" ca="1">IFERROR(INDEX($W$84:$Z$263,MATCH(LARGE(($Z$84:$Z$263="OK")*1/ROW($W$84:$W$263),ROWS($W$266:$W282)),1/ROW($W$84:$W$263),0),COLUMNS($W$265:X$265)),"")</f>
        <v/>
      </c>
      <c r="Y282" s="16" t="str">
        <f t="array" aca="1" ref="Y282" ca="1">IFERROR(INDEX($W$84:$Z$263,MATCH(LARGE(($Z$84:$Z$263="OK")*1/ROW($W$84:$W$263),ROWS($W$266:$W282)),1/ROW($W$84:$W$263),0),COLUMNS($W$265:Y$265)),"")</f>
        <v/>
      </c>
      <c r="Z282" s="22" t="str">
        <f t="array" aca="1" ref="Z282" ca="1">IFERROR(INDEX($W$84:$Z$263,MATCH(LARGE(($Z$84:$Z$263="OK")*1/ROW($W$84:$W$263),ROWS($W$266:$W282)),1/ROW($W$84:$W$263),0),COLUMNS($W$265:Z$265)),"")</f>
        <v/>
      </c>
    </row>
    <row r="283" spans="23:26" ht="18" customHeight="1">
      <c r="W283" s="21" t="str">
        <f t="array" aca="1" ref="W283" ca="1">IFERROR(INDEX($W$84:$Z$263,MATCH(LARGE(($Z$84:$Z$263="OK")*1/ROW($W$84:$W$263),ROWS($W$266:$W283)),1/ROW($W$84:$W$263),0),COLUMNS($W$265:W$265)),"")</f>
        <v/>
      </c>
      <c r="X283" s="16" t="str">
        <f t="array" aca="1" ref="X283" ca="1">IFERROR(INDEX($W$84:$Z$263,MATCH(LARGE(($Z$84:$Z$263="OK")*1/ROW($W$84:$W$263),ROWS($W$266:$W283)),1/ROW($W$84:$W$263),0),COLUMNS($W$265:X$265)),"")</f>
        <v/>
      </c>
      <c r="Y283" s="16" t="str">
        <f t="array" aca="1" ref="Y283" ca="1">IFERROR(INDEX($W$84:$Z$263,MATCH(LARGE(($Z$84:$Z$263="OK")*1/ROW($W$84:$W$263),ROWS($W$266:$W283)),1/ROW($W$84:$W$263),0),COLUMNS($W$265:Y$265)),"")</f>
        <v/>
      </c>
      <c r="Z283" s="22" t="str">
        <f t="array" aca="1" ref="Z283" ca="1">IFERROR(INDEX($W$84:$Z$263,MATCH(LARGE(($Z$84:$Z$263="OK")*1/ROW($W$84:$W$263),ROWS($W$266:$W283)),1/ROW($W$84:$W$263),0),COLUMNS($W$265:Z$265)),"")</f>
        <v/>
      </c>
    </row>
    <row r="284" spans="23:26" ht="18" customHeight="1">
      <c r="W284" s="21" t="str">
        <f t="array" aca="1" ref="W284" ca="1">IFERROR(INDEX($W$84:$Z$263,MATCH(LARGE(($Z$84:$Z$263="OK")*1/ROW($W$84:$W$263),ROWS($W$266:$W284)),1/ROW($W$84:$W$263),0),COLUMNS($W$265:W$265)),"")</f>
        <v/>
      </c>
      <c r="X284" s="16" t="str">
        <f t="array" aca="1" ref="X284" ca="1">IFERROR(INDEX($W$84:$Z$263,MATCH(LARGE(($Z$84:$Z$263="OK")*1/ROW($W$84:$W$263),ROWS($W$266:$W284)),1/ROW($W$84:$W$263),0),COLUMNS($W$265:X$265)),"")</f>
        <v/>
      </c>
      <c r="Y284" s="16" t="str">
        <f t="array" aca="1" ref="Y284" ca="1">IFERROR(INDEX($W$84:$Z$263,MATCH(LARGE(($Z$84:$Z$263="OK")*1/ROW($W$84:$W$263),ROWS($W$266:$W284)),1/ROW($W$84:$W$263),0),COLUMNS($W$265:Y$265)),"")</f>
        <v/>
      </c>
      <c r="Z284" s="22" t="str">
        <f t="array" aca="1" ref="Z284" ca="1">IFERROR(INDEX($W$84:$Z$263,MATCH(LARGE(($Z$84:$Z$263="OK")*1/ROW($W$84:$W$263),ROWS($W$266:$W284)),1/ROW($W$84:$W$263),0),COLUMNS($W$265:Z$265)),"")</f>
        <v/>
      </c>
    </row>
    <row r="285" spans="23:26" ht="18" customHeight="1" thickBot="1">
      <c r="W285" s="44" t="str">
        <f t="array" aca="1" ref="W285" ca="1">IFERROR(INDEX($W$84:$Z$263,MATCH(LARGE(($Z$84:$Z$263="OK")*1/ROW($W$84:$W$263),ROWS($W$266:$W285)),1/ROW($W$84:$W$263),0),COLUMNS($W$265:W$265)),"")</f>
        <v/>
      </c>
      <c r="X285" s="45" t="str">
        <f t="array" aca="1" ref="X285" ca="1">IFERROR(INDEX($W$84:$Z$263,MATCH(LARGE(($Z$84:$Z$263="OK")*1/ROW($W$84:$W$263),ROWS($W$266:$W285)),1/ROW($W$84:$W$263),0),COLUMNS($W$265:X$265)),"")</f>
        <v/>
      </c>
      <c r="Y285" s="45" t="str">
        <f t="array" aca="1" ref="Y285" ca="1">IFERROR(INDEX($W$84:$Z$263,MATCH(LARGE(($Z$84:$Z$263="OK")*1/ROW($W$84:$W$263),ROWS($W$266:$W285)),1/ROW($W$84:$W$263),0),COLUMNS($W$265:Y$265)),"")</f>
        <v/>
      </c>
      <c r="Z285" s="46" t="str">
        <f t="array" aca="1" ref="Z285" ca="1">IFERROR(INDEX($W$84:$Z$263,MATCH(LARGE(($Z$84:$Z$263="OK")*1/ROW($W$84:$W$263),ROWS($W$266:$W285)),1/ROW($W$84:$W$263),0),COLUMNS($W$265:Z$265)),"")</f>
        <v/>
      </c>
    </row>
    <row r="286" spans="23:26" ht="18" customHeight="1"/>
    <row r="287" spans="23:26" ht="18" customHeight="1"/>
    <row r="288" spans="23:26"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sheetData>
  <sheetProtection algorithmName="SHA-512" hashValue="JeqsrklBkUCgNos7Kx4eDimr92q6mWXLUir8+aJ7PySEZNZIjyg1lPPrEHyFENvgbAvUoZ+BQ1slsINuMk7NzQ==" saltValue="jUYkxZZm3va0THg+PAPELg==" spinCount="100000" sheet="1" objects="1" scenarios="1" selectLockedCells="1" selectUnlockedCells="1"/>
  <customSheetViews>
    <customSheetView guid="{B940B50E-8F2A-45A2-8B1B-446BBA1CF259}" scale="70" state="hidden">
      <selection activeCell="BQ73" sqref="BQ73"/>
      <pageMargins left="0.7" right="0.7" top="0.75" bottom="0.75" header="0.3" footer="0.3"/>
      <pageSetup paperSize="9" orientation="portrait" r:id="rId1"/>
    </customSheetView>
  </customSheetViews>
  <mergeCells count="794">
    <mergeCell ref="HO62:HR62"/>
    <mergeCell ref="FV62:FY62"/>
    <mergeCell ref="GA62:GD62"/>
    <mergeCell ref="GF62:GI62"/>
    <mergeCell ref="GK62:GN62"/>
    <mergeCell ref="GP62:GS62"/>
    <mergeCell ref="GU62:GX62"/>
    <mergeCell ref="GZ62:HC62"/>
    <mergeCell ref="HE62:HH62"/>
    <mergeCell ref="HJ62:HM62"/>
    <mergeCell ref="HO59:HR59"/>
    <mergeCell ref="FV61:FY61"/>
    <mergeCell ref="GA61:GD61"/>
    <mergeCell ref="GF61:GI61"/>
    <mergeCell ref="GK61:GN61"/>
    <mergeCell ref="GP61:GS61"/>
    <mergeCell ref="GU61:GX61"/>
    <mergeCell ref="GZ61:HC61"/>
    <mergeCell ref="HE61:HH61"/>
    <mergeCell ref="HJ61:HM61"/>
    <mergeCell ref="HO61:HR61"/>
    <mergeCell ref="FV59:FY59"/>
    <mergeCell ref="GA59:GD59"/>
    <mergeCell ref="GF59:GI59"/>
    <mergeCell ref="GK59:GN59"/>
    <mergeCell ref="GP59:GS59"/>
    <mergeCell ref="GU59:GX59"/>
    <mergeCell ref="GZ59:HC59"/>
    <mergeCell ref="HE59:HH59"/>
    <mergeCell ref="HJ59:HM59"/>
    <mergeCell ref="HO57:HR57"/>
    <mergeCell ref="FV58:FY58"/>
    <mergeCell ref="GA58:GD58"/>
    <mergeCell ref="GF58:GI58"/>
    <mergeCell ref="GK58:GN58"/>
    <mergeCell ref="GP58:GS58"/>
    <mergeCell ref="GU58:GX58"/>
    <mergeCell ref="GZ58:HC58"/>
    <mergeCell ref="HE58:HH58"/>
    <mergeCell ref="HJ58:HM58"/>
    <mergeCell ref="HO58:HR58"/>
    <mergeCell ref="FV57:FY57"/>
    <mergeCell ref="GA57:GD57"/>
    <mergeCell ref="GF57:GI57"/>
    <mergeCell ref="GK57:GN57"/>
    <mergeCell ref="GP57:GS57"/>
    <mergeCell ref="GU57:GX57"/>
    <mergeCell ref="GZ57:HC57"/>
    <mergeCell ref="HE57:HH57"/>
    <mergeCell ref="HJ57:HM57"/>
    <mergeCell ref="GK51:GN51"/>
    <mergeCell ref="GP51:GS51"/>
    <mergeCell ref="GU51:GX51"/>
    <mergeCell ref="GZ51:HC51"/>
    <mergeCell ref="HE51:HH51"/>
    <mergeCell ref="HJ51:HM51"/>
    <mergeCell ref="HO51:HR51"/>
    <mergeCell ref="FV56:FY56"/>
    <mergeCell ref="GA56:GD56"/>
    <mergeCell ref="GF56:GI56"/>
    <mergeCell ref="GK56:GN56"/>
    <mergeCell ref="GP56:GS56"/>
    <mergeCell ref="GU56:GX56"/>
    <mergeCell ref="GZ56:HC56"/>
    <mergeCell ref="HE56:HH56"/>
    <mergeCell ref="HJ56:HM56"/>
    <mergeCell ref="HO56:HR56"/>
    <mergeCell ref="ER51:EU51"/>
    <mergeCell ref="EW51:EZ51"/>
    <mergeCell ref="FB51:FE51"/>
    <mergeCell ref="FG51:FJ51"/>
    <mergeCell ref="FL51:FO51"/>
    <mergeCell ref="FQ51:FT51"/>
    <mergeCell ref="FV51:FY51"/>
    <mergeCell ref="GA51:GD51"/>
    <mergeCell ref="GF51:GI51"/>
    <mergeCell ref="GZ49:HC49"/>
    <mergeCell ref="HE49:HH49"/>
    <mergeCell ref="HJ49:HM49"/>
    <mergeCell ref="HO49:HR49"/>
    <mergeCell ref="AV51:AY51"/>
    <mergeCell ref="BA51:BD51"/>
    <mergeCell ref="BF51:BI51"/>
    <mergeCell ref="BK51:BN51"/>
    <mergeCell ref="BP51:BS51"/>
    <mergeCell ref="BU51:BX51"/>
    <mergeCell ref="BZ51:CC51"/>
    <mergeCell ref="CE51:CH51"/>
    <mergeCell ref="CJ51:CM51"/>
    <mergeCell ref="CO51:CR51"/>
    <mergeCell ref="CT51:CW51"/>
    <mergeCell ref="CY51:DB51"/>
    <mergeCell ref="DD51:DG51"/>
    <mergeCell ref="DI51:DL51"/>
    <mergeCell ref="DN51:DQ51"/>
    <mergeCell ref="DS51:DV51"/>
    <mergeCell ref="DX51:EA51"/>
    <mergeCell ref="EC51:EF51"/>
    <mergeCell ref="EH51:EK51"/>
    <mergeCell ref="EM51:EP51"/>
    <mergeCell ref="FG49:FJ49"/>
    <mergeCell ref="FL49:FO49"/>
    <mergeCell ref="FQ49:FT49"/>
    <mergeCell ref="FV49:FY49"/>
    <mergeCell ref="GA49:GD49"/>
    <mergeCell ref="GF49:GI49"/>
    <mergeCell ref="GK49:GN49"/>
    <mergeCell ref="GP49:GS49"/>
    <mergeCell ref="GU49:GX49"/>
    <mergeCell ref="HO48:HR48"/>
    <mergeCell ref="AV49:AY49"/>
    <mergeCell ref="BA49:BD49"/>
    <mergeCell ref="BF49:BI49"/>
    <mergeCell ref="BK49:BN49"/>
    <mergeCell ref="BP49:BS49"/>
    <mergeCell ref="BU49:BX49"/>
    <mergeCell ref="BZ49:CC49"/>
    <mergeCell ref="CE49:CH49"/>
    <mergeCell ref="CJ49:CM49"/>
    <mergeCell ref="CO49:CR49"/>
    <mergeCell ref="CT49:CW49"/>
    <mergeCell ref="CY49:DB49"/>
    <mergeCell ref="DD49:DG49"/>
    <mergeCell ref="DI49:DL49"/>
    <mergeCell ref="DN49:DQ49"/>
    <mergeCell ref="DS49:DV49"/>
    <mergeCell ref="DX49:EA49"/>
    <mergeCell ref="EC49:EF49"/>
    <mergeCell ref="EH49:EK49"/>
    <mergeCell ref="EM49:EP49"/>
    <mergeCell ref="ER49:EU49"/>
    <mergeCell ref="EW49:EZ49"/>
    <mergeCell ref="FB49:FE49"/>
    <mergeCell ref="FV48:FY48"/>
    <mergeCell ref="GA48:GD48"/>
    <mergeCell ref="GF48:GI48"/>
    <mergeCell ref="GK48:GN48"/>
    <mergeCell ref="GP48:GS48"/>
    <mergeCell ref="GU48:GX48"/>
    <mergeCell ref="GZ48:HC48"/>
    <mergeCell ref="HE48:HH48"/>
    <mergeCell ref="HJ48:HM48"/>
    <mergeCell ref="EC48:EF48"/>
    <mergeCell ref="EH48:EK48"/>
    <mergeCell ref="EM48:EP48"/>
    <mergeCell ref="ER48:EU48"/>
    <mergeCell ref="EW48:EZ48"/>
    <mergeCell ref="FB48:FE48"/>
    <mergeCell ref="FG48:FJ48"/>
    <mergeCell ref="FL48:FO48"/>
    <mergeCell ref="FQ48:FT48"/>
    <mergeCell ref="GK47:GN47"/>
    <mergeCell ref="GP47:GS47"/>
    <mergeCell ref="GU47:GX47"/>
    <mergeCell ref="GZ47:HC47"/>
    <mergeCell ref="HE47:HH47"/>
    <mergeCell ref="HJ47:HM47"/>
    <mergeCell ref="HO47:HR47"/>
    <mergeCell ref="AV48:AY48"/>
    <mergeCell ref="BA48:BD48"/>
    <mergeCell ref="BF48:BI48"/>
    <mergeCell ref="BK48:BN48"/>
    <mergeCell ref="BP48:BS48"/>
    <mergeCell ref="BU48:BX48"/>
    <mergeCell ref="BZ48:CC48"/>
    <mergeCell ref="CE48:CH48"/>
    <mergeCell ref="CJ48:CM48"/>
    <mergeCell ref="CO48:CR48"/>
    <mergeCell ref="CT48:CW48"/>
    <mergeCell ref="CY48:DB48"/>
    <mergeCell ref="DD48:DG48"/>
    <mergeCell ref="DI48:DL48"/>
    <mergeCell ref="DN48:DQ48"/>
    <mergeCell ref="DS48:DV48"/>
    <mergeCell ref="DX48:EA48"/>
    <mergeCell ref="ER47:EU47"/>
    <mergeCell ref="EW47:EZ47"/>
    <mergeCell ref="FB47:FE47"/>
    <mergeCell ref="FG47:FJ47"/>
    <mergeCell ref="FL47:FO47"/>
    <mergeCell ref="FQ47:FT47"/>
    <mergeCell ref="FV47:FY47"/>
    <mergeCell ref="GA47:GD47"/>
    <mergeCell ref="GF47:GI47"/>
    <mergeCell ref="GZ45:HC45"/>
    <mergeCell ref="HE45:HH45"/>
    <mergeCell ref="HJ45:HM45"/>
    <mergeCell ref="HO45:HR45"/>
    <mergeCell ref="AV47:AY47"/>
    <mergeCell ref="BA47:BD47"/>
    <mergeCell ref="BF47:BI47"/>
    <mergeCell ref="BK47:BN47"/>
    <mergeCell ref="BP47:BS47"/>
    <mergeCell ref="BU47:BX47"/>
    <mergeCell ref="BZ47:CC47"/>
    <mergeCell ref="CE47:CH47"/>
    <mergeCell ref="CJ47:CM47"/>
    <mergeCell ref="CO47:CR47"/>
    <mergeCell ref="CT47:CW47"/>
    <mergeCell ref="CY47:DB47"/>
    <mergeCell ref="DD47:DG47"/>
    <mergeCell ref="DI47:DL47"/>
    <mergeCell ref="DN47:DQ47"/>
    <mergeCell ref="DS47:DV47"/>
    <mergeCell ref="DX47:EA47"/>
    <mergeCell ref="EC47:EF47"/>
    <mergeCell ref="EH47:EK47"/>
    <mergeCell ref="EM47:EP47"/>
    <mergeCell ref="FG45:FJ45"/>
    <mergeCell ref="FL45:FO45"/>
    <mergeCell ref="FQ45:FT45"/>
    <mergeCell ref="FV45:FY45"/>
    <mergeCell ref="GA45:GD45"/>
    <mergeCell ref="GF45:GI45"/>
    <mergeCell ref="GK45:GN45"/>
    <mergeCell ref="GP45:GS45"/>
    <mergeCell ref="GU45:GX45"/>
    <mergeCell ref="HO38:HR38"/>
    <mergeCell ref="AV45:AY45"/>
    <mergeCell ref="BA45:BD45"/>
    <mergeCell ref="BF45:BI45"/>
    <mergeCell ref="BK45:BN45"/>
    <mergeCell ref="BP45:BS45"/>
    <mergeCell ref="BU45:BX45"/>
    <mergeCell ref="BZ45:CC45"/>
    <mergeCell ref="CE45:CH45"/>
    <mergeCell ref="CJ45:CM45"/>
    <mergeCell ref="CO45:CR45"/>
    <mergeCell ref="CT45:CW45"/>
    <mergeCell ref="CY45:DB45"/>
    <mergeCell ref="DD45:DG45"/>
    <mergeCell ref="DI45:DL45"/>
    <mergeCell ref="DN45:DQ45"/>
    <mergeCell ref="DS45:DV45"/>
    <mergeCell ref="DX45:EA45"/>
    <mergeCell ref="EC45:EF45"/>
    <mergeCell ref="EH45:EK45"/>
    <mergeCell ref="EM45:EP45"/>
    <mergeCell ref="ER45:EU45"/>
    <mergeCell ref="EW45:EZ45"/>
    <mergeCell ref="FB45:FE45"/>
    <mergeCell ref="FV38:FY38"/>
    <mergeCell ref="GA38:GD38"/>
    <mergeCell ref="GF38:GI38"/>
    <mergeCell ref="GK38:GN38"/>
    <mergeCell ref="GP38:GS38"/>
    <mergeCell ref="GU38:GX38"/>
    <mergeCell ref="GZ38:HC38"/>
    <mergeCell ref="HE38:HH38"/>
    <mergeCell ref="HJ38:HM38"/>
    <mergeCell ref="HO35:HR35"/>
    <mergeCell ref="FV36:FY36"/>
    <mergeCell ref="GA36:GD36"/>
    <mergeCell ref="GF36:GI36"/>
    <mergeCell ref="GK36:GN36"/>
    <mergeCell ref="GP36:GS36"/>
    <mergeCell ref="GU36:GX36"/>
    <mergeCell ref="GZ36:HC36"/>
    <mergeCell ref="HE36:HH36"/>
    <mergeCell ref="HJ36:HM36"/>
    <mergeCell ref="HO36:HR36"/>
    <mergeCell ref="FV35:FY35"/>
    <mergeCell ref="GA35:GD35"/>
    <mergeCell ref="GF35:GI35"/>
    <mergeCell ref="GK35:GN35"/>
    <mergeCell ref="GP35:GS35"/>
    <mergeCell ref="GU35:GX35"/>
    <mergeCell ref="GZ35:HC35"/>
    <mergeCell ref="HE35:HH35"/>
    <mergeCell ref="HJ35:HM35"/>
    <mergeCell ref="HO32:HR32"/>
    <mergeCell ref="FV34:FY34"/>
    <mergeCell ref="GA34:GD34"/>
    <mergeCell ref="GF34:GI34"/>
    <mergeCell ref="GK34:GN34"/>
    <mergeCell ref="GP34:GS34"/>
    <mergeCell ref="GU34:GX34"/>
    <mergeCell ref="GZ34:HC34"/>
    <mergeCell ref="HE34:HH34"/>
    <mergeCell ref="HJ34:HM34"/>
    <mergeCell ref="HO34:HR34"/>
    <mergeCell ref="FV32:FY32"/>
    <mergeCell ref="GA32:GD32"/>
    <mergeCell ref="GF32:GI32"/>
    <mergeCell ref="GK32:GN32"/>
    <mergeCell ref="GP32:GS32"/>
    <mergeCell ref="GU32:GX32"/>
    <mergeCell ref="GZ32:HC32"/>
    <mergeCell ref="HE32:HH32"/>
    <mergeCell ref="HJ32:HM32"/>
    <mergeCell ref="FL56:FO56"/>
    <mergeCell ref="FL57:FO57"/>
    <mergeCell ref="FL58:FO58"/>
    <mergeCell ref="FL59:FO59"/>
    <mergeCell ref="FL61:FO61"/>
    <mergeCell ref="FL62:FO62"/>
    <mergeCell ref="FQ56:FT56"/>
    <mergeCell ref="FQ57:FT57"/>
    <mergeCell ref="FQ58:FT58"/>
    <mergeCell ref="FQ59:FT59"/>
    <mergeCell ref="FQ61:FT61"/>
    <mergeCell ref="FQ62:FT62"/>
    <mergeCell ref="FB56:FE56"/>
    <mergeCell ref="FB57:FE57"/>
    <mergeCell ref="FB58:FE58"/>
    <mergeCell ref="FB59:FE59"/>
    <mergeCell ref="FB61:FE61"/>
    <mergeCell ref="FB62:FE62"/>
    <mergeCell ref="FG56:FJ56"/>
    <mergeCell ref="FG57:FJ57"/>
    <mergeCell ref="FG58:FJ58"/>
    <mergeCell ref="FG59:FJ59"/>
    <mergeCell ref="FG61:FJ61"/>
    <mergeCell ref="FG62:FJ62"/>
    <mergeCell ref="ER56:EU56"/>
    <mergeCell ref="ER57:EU57"/>
    <mergeCell ref="ER58:EU58"/>
    <mergeCell ref="ER59:EU59"/>
    <mergeCell ref="ER61:EU61"/>
    <mergeCell ref="ER62:EU62"/>
    <mergeCell ref="EW56:EZ56"/>
    <mergeCell ref="EW57:EZ57"/>
    <mergeCell ref="EW58:EZ58"/>
    <mergeCell ref="EW59:EZ59"/>
    <mergeCell ref="EW61:EZ61"/>
    <mergeCell ref="EW62:EZ62"/>
    <mergeCell ref="EH56:EK56"/>
    <mergeCell ref="EH57:EK57"/>
    <mergeCell ref="EH58:EK58"/>
    <mergeCell ref="EH59:EK59"/>
    <mergeCell ref="EH61:EK61"/>
    <mergeCell ref="EH62:EK62"/>
    <mergeCell ref="EM56:EP56"/>
    <mergeCell ref="EM57:EP57"/>
    <mergeCell ref="EM58:EP58"/>
    <mergeCell ref="EM59:EP59"/>
    <mergeCell ref="EM61:EP61"/>
    <mergeCell ref="EM62:EP62"/>
    <mergeCell ref="DX56:EA56"/>
    <mergeCell ref="DX57:EA57"/>
    <mergeCell ref="DX58:EA58"/>
    <mergeCell ref="DX59:EA59"/>
    <mergeCell ref="DX61:EA61"/>
    <mergeCell ref="DX62:EA62"/>
    <mergeCell ref="EC56:EF56"/>
    <mergeCell ref="EC57:EF57"/>
    <mergeCell ref="EC58:EF58"/>
    <mergeCell ref="EC59:EF59"/>
    <mergeCell ref="EC61:EF61"/>
    <mergeCell ref="EC62:EF62"/>
    <mergeCell ref="FL32:FO32"/>
    <mergeCell ref="FL34:FO34"/>
    <mergeCell ref="FL35:FO35"/>
    <mergeCell ref="FL36:FO36"/>
    <mergeCell ref="FL38:FO38"/>
    <mergeCell ref="FQ32:FT32"/>
    <mergeCell ref="FQ34:FT34"/>
    <mergeCell ref="FQ35:FT35"/>
    <mergeCell ref="FQ36:FT36"/>
    <mergeCell ref="FQ38:FT38"/>
    <mergeCell ref="FB32:FE32"/>
    <mergeCell ref="FB34:FE34"/>
    <mergeCell ref="FB35:FE35"/>
    <mergeCell ref="FB36:FE36"/>
    <mergeCell ref="FB38:FE38"/>
    <mergeCell ref="FG32:FJ32"/>
    <mergeCell ref="FG34:FJ34"/>
    <mergeCell ref="FG35:FJ35"/>
    <mergeCell ref="FG36:FJ36"/>
    <mergeCell ref="FG38:FJ38"/>
    <mergeCell ref="ER32:EU32"/>
    <mergeCell ref="ER34:EU34"/>
    <mergeCell ref="ER35:EU35"/>
    <mergeCell ref="ER36:EU36"/>
    <mergeCell ref="ER38:EU38"/>
    <mergeCell ref="EW32:EZ32"/>
    <mergeCell ref="EW34:EZ34"/>
    <mergeCell ref="EW35:EZ35"/>
    <mergeCell ref="EW36:EZ36"/>
    <mergeCell ref="EW38:EZ38"/>
    <mergeCell ref="EH32:EK32"/>
    <mergeCell ref="EH34:EK34"/>
    <mergeCell ref="EH35:EK35"/>
    <mergeCell ref="EH36:EK36"/>
    <mergeCell ref="EH38:EK38"/>
    <mergeCell ref="EM32:EP32"/>
    <mergeCell ref="EM34:EP34"/>
    <mergeCell ref="EM35:EP35"/>
    <mergeCell ref="EM36:EP36"/>
    <mergeCell ref="EM38:EP38"/>
    <mergeCell ref="DX32:EA32"/>
    <mergeCell ref="DX34:EA34"/>
    <mergeCell ref="DX35:EA35"/>
    <mergeCell ref="DX36:EA36"/>
    <mergeCell ref="DX38:EA38"/>
    <mergeCell ref="EC32:EF32"/>
    <mergeCell ref="EC34:EF34"/>
    <mergeCell ref="EC35:EF35"/>
    <mergeCell ref="EC36:EF36"/>
    <mergeCell ref="EC38:EF38"/>
    <mergeCell ref="AQ77:AT77"/>
    <mergeCell ref="S79:V79"/>
    <mergeCell ref="W79:Z79"/>
    <mergeCell ref="S80:V80"/>
    <mergeCell ref="W80:Z80"/>
    <mergeCell ref="W75:Z75"/>
    <mergeCell ref="AB75:AE75"/>
    <mergeCell ref="AG75:AJ75"/>
    <mergeCell ref="AL75:AO75"/>
    <mergeCell ref="AQ75:AT75"/>
    <mergeCell ref="S77:V77"/>
    <mergeCell ref="W77:Z77"/>
    <mergeCell ref="AB77:AE77"/>
    <mergeCell ref="AG77:AJ77"/>
    <mergeCell ref="AL77:AO77"/>
    <mergeCell ref="W72:Z72"/>
    <mergeCell ref="AB72:AE72"/>
    <mergeCell ref="AG72:AJ72"/>
    <mergeCell ref="AL72:AO72"/>
    <mergeCell ref="AQ72:AT72"/>
    <mergeCell ref="W74:Z74"/>
    <mergeCell ref="AB74:AE74"/>
    <mergeCell ref="AG74:AJ74"/>
    <mergeCell ref="AL74:AO74"/>
    <mergeCell ref="AQ74:AT74"/>
    <mergeCell ref="DS62:DV62"/>
    <mergeCell ref="S64:V64"/>
    <mergeCell ref="W64:Z64"/>
    <mergeCell ref="S65:V65"/>
    <mergeCell ref="W65:Z65"/>
    <mergeCell ref="S70:V70"/>
    <mergeCell ref="W70:Z70"/>
    <mergeCell ref="CO62:CR62"/>
    <mergeCell ref="CT62:CW62"/>
    <mergeCell ref="CY62:DB62"/>
    <mergeCell ref="DD62:DG62"/>
    <mergeCell ref="DI62:DL62"/>
    <mergeCell ref="DN62:DQ62"/>
    <mergeCell ref="BK62:BN62"/>
    <mergeCell ref="BP62:BS62"/>
    <mergeCell ref="BU62:BX62"/>
    <mergeCell ref="BZ62:CC62"/>
    <mergeCell ref="CE62:CH62"/>
    <mergeCell ref="CJ62:CM62"/>
    <mergeCell ref="W62:Z62"/>
    <mergeCell ref="AB62:AE62"/>
    <mergeCell ref="AG62:AJ62"/>
    <mergeCell ref="AL62:AO62"/>
    <mergeCell ref="AQ62:AT62"/>
    <mergeCell ref="AV62:AY62"/>
    <mergeCell ref="BA62:BD62"/>
    <mergeCell ref="BF62:BI62"/>
    <mergeCell ref="CJ61:CM61"/>
    <mergeCell ref="DI59:DL59"/>
    <mergeCell ref="DN59:DQ59"/>
    <mergeCell ref="DS59:DV59"/>
    <mergeCell ref="W61:Z61"/>
    <mergeCell ref="AB61:AE61"/>
    <mergeCell ref="AG61:AJ61"/>
    <mergeCell ref="AL61:AO61"/>
    <mergeCell ref="AQ61:AT61"/>
    <mergeCell ref="AV61:AY61"/>
    <mergeCell ref="BA61:BD61"/>
    <mergeCell ref="CE59:CH59"/>
    <mergeCell ref="CJ59:CM59"/>
    <mergeCell ref="CO59:CR59"/>
    <mergeCell ref="CT59:CW59"/>
    <mergeCell ref="CY59:DB59"/>
    <mergeCell ref="DD59:DG59"/>
    <mergeCell ref="BA59:BD59"/>
    <mergeCell ref="BF59:BI59"/>
    <mergeCell ref="BK59:BN59"/>
    <mergeCell ref="BP59:BS59"/>
    <mergeCell ref="DN61:DQ61"/>
    <mergeCell ref="DS61:DV61"/>
    <mergeCell ref="CO58:CR58"/>
    <mergeCell ref="CT58:CW58"/>
    <mergeCell ref="CY58:DB58"/>
    <mergeCell ref="DD58:DG58"/>
    <mergeCell ref="BA58:BD58"/>
    <mergeCell ref="BF58:BI58"/>
    <mergeCell ref="BK58:BN58"/>
    <mergeCell ref="BP58:BS58"/>
    <mergeCell ref="BU58:BX58"/>
    <mergeCell ref="BZ58:CC58"/>
    <mergeCell ref="CO61:CR61"/>
    <mergeCell ref="CT61:CW61"/>
    <mergeCell ref="CY61:DB61"/>
    <mergeCell ref="DD61:DG61"/>
    <mergeCell ref="DI61:DL61"/>
    <mergeCell ref="BF61:BI61"/>
    <mergeCell ref="BK61:BN61"/>
    <mergeCell ref="BP61:BS61"/>
    <mergeCell ref="BU61:BX61"/>
    <mergeCell ref="BZ61:CC61"/>
    <mergeCell ref="CE61:CH61"/>
    <mergeCell ref="S59:V59"/>
    <mergeCell ref="W59:Z59"/>
    <mergeCell ref="AB59:AE59"/>
    <mergeCell ref="AG59:AJ59"/>
    <mergeCell ref="AL59:AO59"/>
    <mergeCell ref="AQ59:AT59"/>
    <mergeCell ref="AV59:AY59"/>
    <mergeCell ref="CE58:CH58"/>
    <mergeCell ref="CJ58:CM58"/>
    <mergeCell ref="BU59:BX59"/>
    <mergeCell ref="BZ59:CC59"/>
    <mergeCell ref="DI57:DL57"/>
    <mergeCell ref="DN57:DQ57"/>
    <mergeCell ref="DS57:DV57"/>
    <mergeCell ref="W58:Z58"/>
    <mergeCell ref="AB58:AE58"/>
    <mergeCell ref="AG58:AJ58"/>
    <mergeCell ref="AL58:AO58"/>
    <mergeCell ref="AQ58:AT58"/>
    <mergeCell ref="AV58:AY58"/>
    <mergeCell ref="BZ57:CC57"/>
    <mergeCell ref="CE57:CH57"/>
    <mergeCell ref="CJ57:CM57"/>
    <mergeCell ref="CO57:CR57"/>
    <mergeCell ref="CT57:CW57"/>
    <mergeCell ref="CY57:DB57"/>
    <mergeCell ref="AV57:AY57"/>
    <mergeCell ref="BA57:BD57"/>
    <mergeCell ref="BF57:BI57"/>
    <mergeCell ref="BK57:BN57"/>
    <mergeCell ref="BP57:BS57"/>
    <mergeCell ref="BU57:BX57"/>
    <mergeCell ref="DI58:DL58"/>
    <mergeCell ref="DN58:DQ58"/>
    <mergeCell ref="DS58:DV58"/>
    <mergeCell ref="S57:V57"/>
    <mergeCell ref="W57:Z57"/>
    <mergeCell ref="AB57:AE57"/>
    <mergeCell ref="AG57:AJ57"/>
    <mergeCell ref="AL57:AO57"/>
    <mergeCell ref="AQ57:AT57"/>
    <mergeCell ref="CT56:CW56"/>
    <mergeCell ref="CY56:DB56"/>
    <mergeCell ref="DD56:DG56"/>
    <mergeCell ref="AL56:AO56"/>
    <mergeCell ref="AQ56:AT56"/>
    <mergeCell ref="AV56:AY56"/>
    <mergeCell ref="BA56:BD56"/>
    <mergeCell ref="BF56:BI56"/>
    <mergeCell ref="BK56:BN56"/>
    <mergeCell ref="DD57:DG57"/>
    <mergeCell ref="DI56:DL56"/>
    <mergeCell ref="DN56:DQ56"/>
    <mergeCell ref="DS56:DV56"/>
    <mergeCell ref="BP56:BS56"/>
    <mergeCell ref="BU56:BX56"/>
    <mergeCell ref="BZ56:CC56"/>
    <mergeCell ref="CE56:CH56"/>
    <mergeCell ref="CJ56:CM56"/>
    <mergeCell ref="CO56:CR56"/>
    <mergeCell ref="S53:V53"/>
    <mergeCell ref="W53:Z53"/>
    <mergeCell ref="S56:V56"/>
    <mergeCell ref="W56:Z56"/>
    <mergeCell ref="AB56:AE56"/>
    <mergeCell ref="AG56:AJ56"/>
    <mergeCell ref="AQ49:AT49"/>
    <mergeCell ref="S51:V51"/>
    <mergeCell ref="W51:Z51"/>
    <mergeCell ref="AB51:AE51"/>
    <mergeCell ref="AG51:AJ51"/>
    <mergeCell ref="AL51:AO51"/>
    <mergeCell ref="AQ51:AT51"/>
    <mergeCell ref="W48:Z48"/>
    <mergeCell ref="AB48:AE48"/>
    <mergeCell ref="AG48:AJ48"/>
    <mergeCell ref="AL48:AO48"/>
    <mergeCell ref="AQ48:AT48"/>
    <mergeCell ref="S49:V49"/>
    <mergeCell ref="W49:Z49"/>
    <mergeCell ref="AB49:AE49"/>
    <mergeCell ref="AG49:AJ49"/>
    <mergeCell ref="AL49:AO49"/>
    <mergeCell ref="W45:Z45"/>
    <mergeCell ref="AB45:AE45"/>
    <mergeCell ref="AG45:AJ45"/>
    <mergeCell ref="AL45:AO45"/>
    <mergeCell ref="AQ45:AT45"/>
    <mergeCell ref="W47:Z47"/>
    <mergeCell ref="AB47:AE47"/>
    <mergeCell ref="AG47:AJ47"/>
    <mergeCell ref="AL47:AO47"/>
    <mergeCell ref="AQ47:AT47"/>
    <mergeCell ref="DS38:DV38"/>
    <mergeCell ref="S40:V40"/>
    <mergeCell ref="W40:Z40"/>
    <mergeCell ref="S43:V43"/>
    <mergeCell ref="W43:Z43"/>
    <mergeCell ref="CE38:CH38"/>
    <mergeCell ref="CJ38:CM38"/>
    <mergeCell ref="CO38:CR38"/>
    <mergeCell ref="CT38:CW38"/>
    <mergeCell ref="CY38:DB38"/>
    <mergeCell ref="DD38:DG38"/>
    <mergeCell ref="BA38:BD38"/>
    <mergeCell ref="BF38:BI38"/>
    <mergeCell ref="BK38:BN38"/>
    <mergeCell ref="BP38:BS38"/>
    <mergeCell ref="BU38:BX38"/>
    <mergeCell ref="BZ38:CC38"/>
    <mergeCell ref="DI36:DL36"/>
    <mergeCell ref="DN36:DQ36"/>
    <mergeCell ref="DS36:DV36"/>
    <mergeCell ref="S38:V38"/>
    <mergeCell ref="W38:Z38"/>
    <mergeCell ref="AB38:AE38"/>
    <mergeCell ref="AG38:AJ38"/>
    <mergeCell ref="AL38:AO38"/>
    <mergeCell ref="AQ38:AT38"/>
    <mergeCell ref="AV38:AY38"/>
    <mergeCell ref="CE36:CH36"/>
    <mergeCell ref="CJ36:CM36"/>
    <mergeCell ref="CO36:CR36"/>
    <mergeCell ref="CT36:CW36"/>
    <mergeCell ref="CY36:DB36"/>
    <mergeCell ref="DD36:DG36"/>
    <mergeCell ref="BA36:BD36"/>
    <mergeCell ref="BF36:BI36"/>
    <mergeCell ref="BK36:BN36"/>
    <mergeCell ref="BP36:BS36"/>
    <mergeCell ref="BU36:BX36"/>
    <mergeCell ref="BZ36:CC36"/>
    <mergeCell ref="DI38:DL38"/>
    <mergeCell ref="DN38:DQ38"/>
    <mergeCell ref="CT35:CW35"/>
    <mergeCell ref="CY35:DB35"/>
    <mergeCell ref="DD35:DG35"/>
    <mergeCell ref="BA35:BD35"/>
    <mergeCell ref="BF35:BI35"/>
    <mergeCell ref="BK35:BN35"/>
    <mergeCell ref="BP35:BS35"/>
    <mergeCell ref="BU35:BX35"/>
    <mergeCell ref="BZ35:CC35"/>
    <mergeCell ref="S36:V36"/>
    <mergeCell ref="W36:Z36"/>
    <mergeCell ref="AB36:AE36"/>
    <mergeCell ref="AG36:AJ36"/>
    <mergeCell ref="AL36:AO36"/>
    <mergeCell ref="AQ36:AT36"/>
    <mergeCell ref="AV36:AY36"/>
    <mergeCell ref="CE35:CH35"/>
    <mergeCell ref="CJ35:CM35"/>
    <mergeCell ref="DN34:DQ34"/>
    <mergeCell ref="DS34:DV34"/>
    <mergeCell ref="W35:Z35"/>
    <mergeCell ref="AB35:AE35"/>
    <mergeCell ref="AG35:AJ35"/>
    <mergeCell ref="AL35:AO35"/>
    <mergeCell ref="AQ35:AT35"/>
    <mergeCell ref="AV35:AY35"/>
    <mergeCell ref="BZ34:CC34"/>
    <mergeCell ref="CE34:CH34"/>
    <mergeCell ref="CJ34:CM34"/>
    <mergeCell ref="CO34:CR34"/>
    <mergeCell ref="CT34:CW34"/>
    <mergeCell ref="CY34:DB34"/>
    <mergeCell ref="AV34:AY34"/>
    <mergeCell ref="BA34:BD34"/>
    <mergeCell ref="BF34:BI34"/>
    <mergeCell ref="BK34:BN34"/>
    <mergeCell ref="BP34:BS34"/>
    <mergeCell ref="BU34:BX34"/>
    <mergeCell ref="DI35:DL35"/>
    <mergeCell ref="DN35:DQ35"/>
    <mergeCell ref="DS35:DV35"/>
    <mergeCell ref="CO35:CR35"/>
    <mergeCell ref="CY32:DB32"/>
    <mergeCell ref="DD32:DG32"/>
    <mergeCell ref="DI32:DL32"/>
    <mergeCell ref="DN32:DQ32"/>
    <mergeCell ref="DS32:DV32"/>
    <mergeCell ref="W34:Z34"/>
    <mergeCell ref="AB34:AE34"/>
    <mergeCell ref="AG34:AJ34"/>
    <mergeCell ref="AL34:AO34"/>
    <mergeCell ref="AQ34:AT34"/>
    <mergeCell ref="BU32:BX32"/>
    <mergeCell ref="BZ32:CC32"/>
    <mergeCell ref="CE32:CH32"/>
    <mergeCell ref="CJ32:CM32"/>
    <mergeCell ref="CO32:CR32"/>
    <mergeCell ref="CT32:CW32"/>
    <mergeCell ref="AQ32:AT32"/>
    <mergeCell ref="AV32:AY32"/>
    <mergeCell ref="BA32:BD32"/>
    <mergeCell ref="BF32:BI32"/>
    <mergeCell ref="BK32:BN32"/>
    <mergeCell ref="BP32:BS32"/>
    <mergeCell ref="DD34:DG34"/>
    <mergeCell ref="DI34:DL34"/>
    <mergeCell ref="S30:V30"/>
    <mergeCell ref="W30:Z30"/>
    <mergeCell ref="W32:Z32"/>
    <mergeCell ref="AB32:AE32"/>
    <mergeCell ref="AG32:AJ32"/>
    <mergeCell ref="AL32:AO32"/>
    <mergeCell ref="B24:H24"/>
    <mergeCell ref="I24:K24"/>
    <mergeCell ref="L24:M24"/>
    <mergeCell ref="N24:Q24"/>
    <mergeCell ref="B27:H27"/>
    <mergeCell ref="I27:K27"/>
    <mergeCell ref="L27:M27"/>
    <mergeCell ref="N27:Q27"/>
    <mergeCell ref="B28:H28"/>
    <mergeCell ref="I28:K28"/>
    <mergeCell ref="L28:M28"/>
    <mergeCell ref="N28:Q28"/>
    <mergeCell ref="B22:H22"/>
    <mergeCell ref="I22:K22"/>
    <mergeCell ref="L22:M22"/>
    <mergeCell ref="N22:Q22"/>
    <mergeCell ref="B23:H23"/>
    <mergeCell ref="I23:K23"/>
    <mergeCell ref="L23:M23"/>
    <mergeCell ref="N23:Q23"/>
    <mergeCell ref="B20:H20"/>
    <mergeCell ref="I20:K20"/>
    <mergeCell ref="L20:M20"/>
    <mergeCell ref="N20:Q20"/>
    <mergeCell ref="B21:H21"/>
    <mergeCell ref="I21:K21"/>
    <mergeCell ref="L21:M21"/>
    <mergeCell ref="N21:Q21"/>
    <mergeCell ref="B14:H14"/>
    <mergeCell ref="I14:K14"/>
    <mergeCell ref="L14:M14"/>
    <mergeCell ref="N14:Q14"/>
    <mergeCell ref="B19:H19"/>
    <mergeCell ref="I19:K19"/>
    <mergeCell ref="L19:M19"/>
    <mergeCell ref="N19:Q19"/>
    <mergeCell ref="B11:H11"/>
    <mergeCell ref="I11:K11"/>
    <mergeCell ref="L11:M11"/>
    <mergeCell ref="N11:Q11"/>
    <mergeCell ref="B13:H13"/>
    <mergeCell ref="I13:K13"/>
    <mergeCell ref="L13:M13"/>
    <mergeCell ref="N13:Q13"/>
    <mergeCell ref="B12:H12"/>
    <mergeCell ref="I12:K12"/>
    <mergeCell ref="L12:M12"/>
    <mergeCell ref="N12:Q12"/>
    <mergeCell ref="B10:H10"/>
    <mergeCell ref="I10:K10"/>
    <mergeCell ref="L10:M10"/>
    <mergeCell ref="N10:Q10"/>
    <mergeCell ref="B7:H7"/>
    <mergeCell ref="I7:K7"/>
    <mergeCell ref="L7:M7"/>
    <mergeCell ref="N7:Q7"/>
    <mergeCell ref="B8:H8"/>
    <mergeCell ref="I8:K8"/>
    <mergeCell ref="L8:M8"/>
    <mergeCell ref="N8:Q8"/>
    <mergeCell ref="B5:H5"/>
    <mergeCell ref="I5:K5"/>
    <mergeCell ref="L5:M5"/>
    <mergeCell ref="N5:Q5"/>
    <mergeCell ref="B6:H6"/>
    <mergeCell ref="I6:K6"/>
    <mergeCell ref="L6:M6"/>
    <mergeCell ref="N6:Q6"/>
    <mergeCell ref="B9:H9"/>
    <mergeCell ref="I9:K9"/>
    <mergeCell ref="L9:M9"/>
    <mergeCell ref="N9:Q9"/>
    <mergeCell ref="AV77:AY77"/>
    <mergeCell ref="BA77:BD77"/>
    <mergeCell ref="BF77:BI77"/>
    <mergeCell ref="BK72:BN72"/>
    <mergeCell ref="BP72:BS72"/>
    <mergeCell ref="BK74:BN74"/>
    <mergeCell ref="BP74:BS74"/>
    <mergeCell ref="BK75:BN75"/>
    <mergeCell ref="BP75:BS75"/>
    <mergeCell ref="BK77:BN77"/>
    <mergeCell ref="BP77:BS77"/>
    <mergeCell ref="AV72:AY72"/>
    <mergeCell ref="BA72:BD72"/>
    <mergeCell ref="BF72:BI72"/>
    <mergeCell ref="AV74:AY74"/>
    <mergeCell ref="BA74:BD74"/>
    <mergeCell ref="BF74:BI74"/>
    <mergeCell ref="AV75:AY75"/>
    <mergeCell ref="BA75:BD75"/>
    <mergeCell ref="BF75:BI75"/>
  </mergeCells>
  <phoneticPr fontId="1"/>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D390"/>
  <sheetViews>
    <sheetView showGridLines="0" showZeros="0" zoomScale="80" zoomScaleNormal="80" zoomScalePageLayoutView="90" workbookViewId="0">
      <pane xSplit="25" topLeftCell="Z1" activePane="topRight" state="frozen"/>
      <selection pane="topRight" activeCell="BT25" sqref="BT25:BY25"/>
    </sheetView>
  </sheetViews>
  <sheetFormatPr defaultColWidth="13" defaultRowHeight="19.8"/>
  <cols>
    <col min="1" max="108" width="3.6328125" style="13" customWidth="1"/>
    <col min="109" max="110" width="3.6328125" customWidth="1"/>
  </cols>
  <sheetData>
    <row r="1" spans="1:108" s="1" customFormat="1" ht="14.4">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row>
    <row r="2" spans="1:108" s="6" customFormat="1" ht="24.9" customHeight="1">
      <c r="A2" s="8" t="s">
        <v>261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row>
    <row r="3" spans="1:108" s="1" customFormat="1" ht="18" customHeight="1">
      <c r="A3" s="7"/>
      <c r="B3" s="7" t="s">
        <v>264</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row>
    <row r="4" spans="1:108" s="1" customFormat="1" ht="24.9" customHeight="1" thickBot="1">
      <c r="A4" s="7"/>
      <c r="B4" s="10" t="s">
        <v>94</v>
      </c>
      <c r="C4" s="7"/>
      <c r="D4" s="7"/>
      <c r="E4" s="7"/>
      <c r="F4" s="7"/>
      <c r="G4" s="7"/>
      <c r="H4" s="7"/>
      <c r="I4" s="7"/>
      <c r="J4" s="7"/>
      <c r="K4" s="7"/>
      <c r="L4" s="7"/>
      <c r="M4" s="7"/>
      <c r="N4" s="7"/>
      <c r="O4" s="7"/>
      <c r="P4" s="7"/>
      <c r="Q4" s="7"/>
      <c r="R4" s="7"/>
      <c r="S4" s="7"/>
      <c r="T4" s="7"/>
      <c r="U4" s="7"/>
      <c r="V4" s="7"/>
      <c r="W4" s="7"/>
      <c r="X4" s="7"/>
      <c r="Y4" s="7"/>
      <c r="Z4" s="10" t="s">
        <v>92</v>
      </c>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10" t="s">
        <v>159</v>
      </c>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row>
    <row r="5" spans="1:108" s="1" customFormat="1" ht="33" customHeight="1" thickBot="1">
      <c r="A5" s="7"/>
      <c r="B5" s="275" t="s">
        <v>140</v>
      </c>
      <c r="C5" s="276"/>
      <c r="D5" s="276"/>
      <c r="E5" s="276"/>
      <c r="F5" s="276"/>
      <c r="G5" s="276"/>
      <c r="H5" s="276"/>
      <c r="I5" s="362" t="s">
        <v>136</v>
      </c>
      <c r="J5" s="362"/>
      <c r="K5" s="362"/>
      <c r="L5" s="363"/>
      <c r="M5" s="364" t="s">
        <v>137</v>
      </c>
      <c r="N5" s="362"/>
      <c r="O5" s="362"/>
      <c r="P5" s="363"/>
      <c r="Q5" s="364" t="s">
        <v>138</v>
      </c>
      <c r="R5" s="362"/>
      <c r="S5" s="362"/>
      <c r="T5" s="363"/>
      <c r="U5" s="364" t="s">
        <v>139</v>
      </c>
      <c r="V5" s="362"/>
      <c r="W5" s="362"/>
      <c r="X5" s="365"/>
      <c r="Y5" s="7"/>
      <c r="Z5" s="267" t="s">
        <v>0</v>
      </c>
      <c r="AA5" s="268"/>
      <c r="AB5" s="268"/>
      <c r="AC5" s="268"/>
      <c r="AD5" s="268"/>
      <c r="AE5" s="268"/>
      <c r="AF5" s="310" t="s">
        <v>73</v>
      </c>
      <c r="AG5" s="311"/>
      <c r="AH5" s="315" t="s">
        <v>136</v>
      </c>
      <c r="AI5" s="315"/>
      <c r="AJ5" s="315"/>
      <c r="AK5" s="316"/>
      <c r="AL5" s="317" t="s">
        <v>137</v>
      </c>
      <c r="AM5" s="315"/>
      <c r="AN5" s="315"/>
      <c r="AO5" s="316"/>
      <c r="AP5" s="317" t="s">
        <v>138</v>
      </c>
      <c r="AQ5" s="315"/>
      <c r="AR5" s="315"/>
      <c r="AS5" s="316"/>
      <c r="AT5" s="317" t="s">
        <v>139</v>
      </c>
      <c r="AU5" s="315"/>
      <c r="AV5" s="315"/>
      <c r="AW5" s="318"/>
      <c r="AX5" s="285" t="s">
        <v>77</v>
      </c>
      <c r="AY5" s="286"/>
      <c r="AZ5" s="286"/>
      <c r="BA5" s="287"/>
      <c r="BB5" s="7"/>
      <c r="BC5" s="7"/>
      <c r="BD5" s="7"/>
      <c r="BE5" s="300" t="s">
        <v>158</v>
      </c>
      <c r="BF5" s="293"/>
      <c r="BG5" s="299"/>
      <c r="BH5" s="292" t="s">
        <v>61</v>
      </c>
      <c r="BI5" s="293"/>
      <c r="BJ5" s="293"/>
      <c r="BK5" s="293"/>
      <c r="BL5" s="293"/>
      <c r="BM5" s="299"/>
      <c r="BN5" s="292" t="s">
        <v>62</v>
      </c>
      <c r="BO5" s="293"/>
      <c r="BP5" s="293"/>
      <c r="BQ5" s="293"/>
      <c r="BR5" s="293"/>
      <c r="BS5" s="299"/>
      <c r="BT5" s="292" t="s">
        <v>76</v>
      </c>
      <c r="BU5" s="293"/>
      <c r="BV5" s="293"/>
      <c r="BW5" s="293"/>
      <c r="BX5" s="293"/>
      <c r="BY5" s="299"/>
      <c r="BZ5" s="292" t="s">
        <v>104</v>
      </c>
      <c r="CA5" s="293"/>
      <c r="CB5" s="293"/>
      <c r="CC5" s="293"/>
      <c r="CD5" s="293"/>
      <c r="CE5" s="299"/>
      <c r="CF5" s="292" t="s">
        <v>105</v>
      </c>
      <c r="CG5" s="293"/>
      <c r="CH5" s="293"/>
      <c r="CI5" s="293"/>
      <c r="CJ5" s="293"/>
      <c r="CK5" s="299"/>
      <c r="CL5" s="292" t="s">
        <v>103</v>
      </c>
      <c r="CM5" s="293"/>
      <c r="CN5" s="293"/>
      <c r="CO5" s="293"/>
      <c r="CP5" s="293"/>
      <c r="CQ5" s="299"/>
      <c r="CR5" s="292" t="s">
        <v>102</v>
      </c>
      <c r="CS5" s="293"/>
      <c r="CT5" s="293"/>
      <c r="CU5" s="293"/>
      <c r="CV5" s="293"/>
      <c r="CW5" s="299"/>
      <c r="CX5" s="292" t="s">
        <v>101</v>
      </c>
      <c r="CY5" s="293"/>
      <c r="CZ5" s="293"/>
      <c r="DA5" s="293"/>
      <c r="DB5" s="293"/>
      <c r="DC5" s="294"/>
      <c r="DD5" s="7"/>
    </row>
    <row r="6" spans="1:108" s="1" customFormat="1" ht="18" customHeight="1" thickTop="1" thickBot="1">
      <c r="A6" s="7"/>
      <c r="B6" s="369" t="s">
        <v>160</v>
      </c>
      <c r="C6" s="370"/>
      <c r="D6" s="370"/>
      <c r="E6" s="370"/>
      <c r="F6" s="370"/>
      <c r="G6" s="370"/>
      <c r="H6" s="370"/>
      <c r="I6" s="371" t="s">
        <v>250</v>
      </c>
      <c r="J6" s="371"/>
      <c r="K6" s="371"/>
      <c r="L6" s="372"/>
      <c r="M6" s="373" t="s">
        <v>250</v>
      </c>
      <c r="N6" s="371"/>
      <c r="O6" s="371"/>
      <c r="P6" s="372"/>
      <c r="Q6" s="373" t="s">
        <v>250</v>
      </c>
      <c r="R6" s="371"/>
      <c r="S6" s="371"/>
      <c r="T6" s="372"/>
      <c r="U6" s="373" t="s">
        <v>250</v>
      </c>
      <c r="V6" s="371"/>
      <c r="W6" s="371"/>
      <c r="X6" s="374"/>
      <c r="Y6" s="7"/>
      <c r="Z6" s="319" t="s">
        <v>129</v>
      </c>
      <c r="AA6" s="320" t="s">
        <v>72</v>
      </c>
      <c r="AB6" s="321"/>
      <c r="AC6" s="321"/>
      <c r="AD6" s="321"/>
      <c r="AE6" s="321"/>
      <c r="AF6" s="320" t="s">
        <v>69</v>
      </c>
      <c r="AG6" s="322"/>
      <c r="AH6" s="301" t="str">
        <f>IF(OR(I6=0,I6="　"),"-",IF(AH7="NG","NG",AH7*AH8))</f>
        <v>-</v>
      </c>
      <c r="AI6" s="280"/>
      <c r="AJ6" s="280"/>
      <c r="AK6" s="280"/>
      <c r="AL6" s="280" t="str">
        <f>IF(OR(M6=0,M6="　"),"-",IF(AL7="NG","NG",AL7*AL8))</f>
        <v>-</v>
      </c>
      <c r="AM6" s="280"/>
      <c r="AN6" s="280"/>
      <c r="AO6" s="280"/>
      <c r="AP6" s="280" t="str">
        <f>IF(OR(Q6=0,Q6="　"),"-",IF(AP7="NG","NG",AP7*AP8))</f>
        <v>-</v>
      </c>
      <c r="AQ6" s="280"/>
      <c r="AR6" s="280"/>
      <c r="AS6" s="280"/>
      <c r="AT6" s="280" t="str">
        <f t="shared" ref="AT6" si="0">IF(OR(U6=0,U6="　"),"-",IF(AT7="NG","NG",AT7*AT8))</f>
        <v>-</v>
      </c>
      <c r="AU6" s="280"/>
      <c r="AV6" s="280"/>
      <c r="AW6" s="281"/>
      <c r="AX6" s="288" t="s">
        <v>78</v>
      </c>
      <c r="AY6" s="289"/>
      <c r="AZ6" s="289"/>
      <c r="BA6" s="290"/>
      <c r="BB6" s="7"/>
      <c r="BC6" s="7"/>
      <c r="BD6" s="7"/>
      <c r="BE6" s="220" t="s">
        <v>100</v>
      </c>
      <c r="BF6" s="221"/>
      <c r="BG6" s="222"/>
      <c r="BH6" s="269" t="s">
        <v>108</v>
      </c>
      <c r="BI6" s="221"/>
      <c r="BJ6" s="221"/>
      <c r="BK6" s="221"/>
      <c r="BL6" s="221"/>
      <c r="BM6" s="222"/>
      <c r="BN6" s="269" t="s">
        <v>106</v>
      </c>
      <c r="BO6" s="221"/>
      <c r="BP6" s="221"/>
      <c r="BQ6" s="221"/>
      <c r="BR6" s="221"/>
      <c r="BS6" s="222"/>
      <c r="BT6" s="269" t="s">
        <v>107</v>
      </c>
      <c r="BU6" s="221"/>
      <c r="BV6" s="221"/>
      <c r="BW6" s="221"/>
      <c r="BX6" s="221"/>
      <c r="BY6" s="222"/>
      <c r="BZ6" s="295">
        <v>30</v>
      </c>
      <c r="CA6" s="296"/>
      <c r="CB6" s="296"/>
      <c r="CC6" s="296"/>
      <c r="CD6" s="296"/>
      <c r="CE6" s="297"/>
      <c r="CF6" s="295">
        <v>10</v>
      </c>
      <c r="CG6" s="296"/>
      <c r="CH6" s="296"/>
      <c r="CI6" s="296"/>
      <c r="CJ6" s="296"/>
      <c r="CK6" s="297"/>
      <c r="CL6" s="295">
        <v>25</v>
      </c>
      <c r="CM6" s="296"/>
      <c r="CN6" s="296"/>
      <c r="CO6" s="296"/>
      <c r="CP6" s="296"/>
      <c r="CQ6" s="297"/>
      <c r="CR6" s="295">
        <v>9</v>
      </c>
      <c r="CS6" s="296"/>
      <c r="CT6" s="296"/>
      <c r="CU6" s="296"/>
      <c r="CV6" s="296"/>
      <c r="CW6" s="297"/>
      <c r="CX6" s="295">
        <v>200</v>
      </c>
      <c r="CY6" s="296"/>
      <c r="CZ6" s="296"/>
      <c r="DA6" s="296"/>
      <c r="DB6" s="296"/>
      <c r="DC6" s="298"/>
      <c r="DD6" s="7"/>
    </row>
    <row r="7" spans="1:108" s="1" customFormat="1" ht="18" customHeight="1" thickTop="1">
      <c r="A7" s="7"/>
      <c r="B7" s="366" t="s">
        <v>148</v>
      </c>
      <c r="C7" s="367"/>
      <c r="D7" s="367"/>
      <c r="E7" s="367"/>
      <c r="F7" s="367"/>
      <c r="G7" s="367"/>
      <c r="H7" s="367"/>
      <c r="I7" s="367"/>
      <c r="J7" s="367"/>
      <c r="K7" s="367"/>
      <c r="L7" s="367"/>
      <c r="M7" s="367"/>
      <c r="N7" s="367"/>
      <c r="O7" s="367"/>
      <c r="P7" s="367"/>
      <c r="Q7" s="367"/>
      <c r="R7" s="367"/>
      <c r="S7" s="367"/>
      <c r="T7" s="367"/>
      <c r="U7" s="367"/>
      <c r="V7" s="367"/>
      <c r="W7" s="367"/>
      <c r="X7" s="368"/>
      <c r="Y7" s="7"/>
      <c r="Z7" s="313"/>
      <c r="AA7" s="269" t="s">
        <v>65</v>
      </c>
      <c r="AB7" s="221"/>
      <c r="AC7" s="221"/>
      <c r="AD7" s="221"/>
      <c r="AE7" s="221"/>
      <c r="AF7" s="269" t="s">
        <v>64</v>
      </c>
      <c r="AG7" s="306"/>
      <c r="AH7" s="283" t="str">
        <f>IF(OR(I6=0,I6="　"),"-",IF(X24="NG","NG",IF(AND(I17&lt;=$N$41,I17&lt;&gt; 0,I11 &lt;&gt; 0),IF('計算シート(PV回路1)'!W64 &gt;= AH17,'計算シート(PV回路1)'!W64,AH17),"NG")))</f>
        <v>-</v>
      </c>
      <c r="AI7" s="284"/>
      <c r="AJ7" s="284"/>
      <c r="AK7" s="284"/>
      <c r="AL7" s="284" t="str">
        <f>IF(OR(M6=0,M6="　"),"-",IF(X24="NG","NG",IF(AND(M17&lt;=$N$41,M17&lt;&gt; 0,M11 &lt;&gt; 0),IF('計算シート(PV回路2)'!W64 &gt;= AL17,'計算シート(PV回路2)'!W64,AL17),"NG")))</f>
        <v>-</v>
      </c>
      <c r="AM7" s="284"/>
      <c r="AN7" s="284"/>
      <c r="AO7" s="284"/>
      <c r="AP7" s="284" t="str">
        <f>IF(OR(Q6=0,Q6="　"),"-",IF(X24="NG","NG",IF(AND(Q17&lt;=$N$41,Q17&lt;&gt; 0,Q11 &lt;&gt; 0),IF('計算シート(PV回路3)'!W64 &gt;= AP17,'計算シート(PV回路3)'!W64,AP17),"NG")))</f>
        <v>-</v>
      </c>
      <c r="AQ7" s="284"/>
      <c r="AR7" s="284"/>
      <c r="AS7" s="284"/>
      <c r="AT7" s="284" t="str">
        <f>IF(OR(U6=0,U6="　"),"-",IF(X24="NG","NG",IF(AND(U17&lt;=$N$41,U17&lt;&gt; 0,U11 &lt;&gt; 0),IF('計算シート(PV回路4)'!W64 &gt;= AT17,'計算シート(PV回路4)'!W64,AT17),"NG")))</f>
        <v>-</v>
      </c>
      <c r="AU7" s="284"/>
      <c r="AV7" s="284"/>
      <c r="AW7" s="291"/>
      <c r="AX7" s="227" t="s">
        <v>78</v>
      </c>
      <c r="AY7" s="228"/>
      <c r="AZ7" s="228"/>
      <c r="BA7" s="229"/>
      <c r="BB7" s="7"/>
      <c r="BC7" s="7"/>
      <c r="BD7" s="7"/>
      <c r="BE7" s="227">
        <v>1</v>
      </c>
      <c r="BF7" s="228"/>
      <c r="BG7" s="228"/>
      <c r="BH7" s="209"/>
      <c r="BI7" s="210"/>
      <c r="BJ7" s="210"/>
      <c r="BK7" s="210"/>
      <c r="BL7" s="210"/>
      <c r="BM7" s="211"/>
      <c r="BN7" s="213"/>
      <c r="BO7" s="214"/>
      <c r="BP7" s="214"/>
      <c r="BQ7" s="214"/>
      <c r="BR7" s="214"/>
      <c r="BS7" s="215"/>
      <c r="BT7" s="209"/>
      <c r="BU7" s="210"/>
      <c r="BV7" s="210"/>
      <c r="BW7" s="210"/>
      <c r="BX7" s="210"/>
      <c r="BY7" s="211"/>
      <c r="BZ7" s="209"/>
      <c r="CA7" s="210"/>
      <c r="CB7" s="210"/>
      <c r="CC7" s="210"/>
      <c r="CD7" s="210"/>
      <c r="CE7" s="211"/>
      <c r="CF7" s="209"/>
      <c r="CG7" s="210"/>
      <c r="CH7" s="210"/>
      <c r="CI7" s="210"/>
      <c r="CJ7" s="210"/>
      <c r="CK7" s="211"/>
      <c r="CL7" s="209"/>
      <c r="CM7" s="210"/>
      <c r="CN7" s="210"/>
      <c r="CO7" s="210"/>
      <c r="CP7" s="210"/>
      <c r="CQ7" s="211"/>
      <c r="CR7" s="209"/>
      <c r="CS7" s="210"/>
      <c r="CT7" s="210"/>
      <c r="CU7" s="210"/>
      <c r="CV7" s="210"/>
      <c r="CW7" s="211"/>
      <c r="CX7" s="209"/>
      <c r="CY7" s="210"/>
      <c r="CZ7" s="210"/>
      <c r="DA7" s="210"/>
      <c r="DB7" s="210"/>
      <c r="DC7" s="212"/>
      <c r="DD7" s="7"/>
    </row>
    <row r="8" spans="1:108" s="1" customFormat="1" ht="18" customHeight="1">
      <c r="A8" s="7"/>
      <c r="B8" s="273" t="s">
        <v>61</v>
      </c>
      <c r="C8" s="274"/>
      <c r="D8" s="274"/>
      <c r="E8" s="274"/>
      <c r="F8" s="274"/>
      <c r="G8" s="274"/>
      <c r="H8" s="274"/>
      <c r="I8" s="307" t="str">
        <f ca="1">IF(OR(I6=0,I6="　"),"-",INDIRECT(ADDRESS(I6+6,60,1)))</f>
        <v>-</v>
      </c>
      <c r="J8" s="308"/>
      <c r="K8" s="308"/>
      <c r="L8" s="361"/>
      <c r="M8" s="307" t="str">
        <f t="shared" ref="M8" ca="1" si="1">IF(OR(M6=0,M6="　"),"-",INDIRECT(ADDRESS(M6+6,60,1)))</f>
        <v>-</v>
      </c>
      <c r="N8" s="308"/>
      <c r="O8" s="308"/>
      <c r="P8" s="361"/>
      <c r="Q8" s="307" t="str">
        <f t="shared" ref="Q8" ca="1" si="2">IF(OR(Q6=0,Q6="　"),"-",INDIRECT(ADDRESS(Q6+6,60,1)))</f>
        <v>-</v>
      </c>
      <c r="R8" s="308"/>
      <c r="S8" s="308"/>
      <c r="T8" s="361"/>
      <c r="U8" s="307" t="str">
        <f t="shared" ref="U8" ca="1" si="3">IF(OR(U6=0,U6="　"),"-",INDIRECT(ADDRESS(U6+6,60,1)))</f>
        <v>-</v>
      </c>
      <c r="V8" s="308"/>
      <c r="W8" s="308"/>
      <c r="X8" s="309"/>
      <c r="Y8" s="9"/>
      <c r="Z8" s="313"/>
      <c r="AA8" s="269" t="s">
        <v>66</v>
      </c>
      <c r="AB8" s="221"/>
      <c r="AC8" s="221"/>
      <c r="AD8" s="221"/>
      <c r="AE8" s="221"/>
      <c r="AF8" s="269" t="s">
        <v>69</v>
      </c>
      <c r="AG8" s="221"/>
      <c r="AH8" s="283" t="str">
        <f>IF(OR(I6=0,I6="　"),"-",IF(AH7="NG","NG",IF('計算シート(PV回路1)'!W65 &gt;= AH18,'計算シート(PV回路1)'!W65,AH18)))</f>
        <v>-</v>
      </c>
      <c r="AI8" s="284"/>
      <c r="AJ8" s="284"/>
      <c r="AK8" s="284"/>
      <c r="AL8" s="284" t="str">
        <f>IF(OR(M6=0,M6="　"),"-",IF(AL7="NG","NG",IF('計算シート(PV回路2)'!W65 &gt;= AL18,'計算シート(PV回路2)'!W65,AL18)))</f>
        <v>-</v>
      </c>
      <c r="AM8" s="284"/>
      <c r="AN8" s="284"/>
      <c r="AO8" s="284"/>
      <c r="AP8" s="284" t="str">
        <f>IF(OR(Q6=0,Q6="　"),"-",IF(AP7="NG","NG",IF('計算シート(PV回路3)'!W65 &gt;= AP18,'計算シート(PV回路3)'!W65,AP18)))</f>
        <v>-</v>
      </c>
      <c r="AQ8" s="284"/>
      <c r="AR8" s="284"/>
      <c r="AS8" s="284"/>
      <c r="AT8" s="284" t="str">
        <f>IF(OR(U6=0,U6="　"),"-",IF(AT7="NG","NG",IF('計算シート(PV回路4)'!W65 &gt;= AT18,'計算シート(PV回路4)'!W65,AT18)))</f>
        <v>-</v>
      </c>
      <c r="AU8" s="284"/>
      <c r="AV8" s="284"/>
      <c r="AW8" s="291"/>
      <c r="AX8" s="227" t="s">
        <v>78</v>
      </c>
      <c r="AY8" s="228"/>
      <c r="AZ8" s="228"/>
      <c r="BA8" s="229"/>
      <c r="BB8" s="7"/>
      <c r="BC8" s="7"/>
      <c r="BD8" s="7"/>
      <c r="BE8" s="227">
        <f>BE7+1</f>
        <v>2</v>
      </c>
      <c r="BF8" s="221"/>
      <c r="BG8" s="222"/>
      <c r="BH8" s="209"/>
      <c r="BI8" s="210"/>
      <c r="BJ8" s="210"/>
      <c r="BK8" s="210"/>
      <c r="BL8" s="210"/>
      <c r="BM8" s="211"/>
      <c r="BN8" s="213"/>
      <c r="BO8" s="214"/>
      <c r="BP8" s="214"/>
      <c r="BQ8" s="214"/>
      <c r="BR8" s="214"/>
      <c r="BS8" s="215"/>
      <c r="BT8" s="209"/>
      <c r="BU8" s="210"/>
      <c r="BV8" s="210"/>
      <c r="BW8" s="210"/>
      <c r="BX8" s="210"/>
      <c r="BY8" s="211"/>
      <c r="BZ8" s="209"/>
      <c r="CA8" s="210"/>
      <c r="CB8" s="210"/>
      <c r="CC8" s="210"/>
      <c r="CD8" s="210"/>
      <c r="CE8" s="211"/>
      <c r="CF8" s="209"/>
      <c r="CG8" s="210"/>
      <c r="CH8" s="210"/>
      <c r="CI8" s="210"/>
      <c r="CJ8" s="210"/>
      <c r="CK8" s="211"/>
      <c r="CL8" s="209"/>
      <c r="CM8" s="210"/>
      <c r="CN8" s="210"/>
      <c r="CO8" s="210"/>
      <c r="CP8" s="210"/>
      <c r="CQ8" s="211"/>
      <c r="CR8" s="209"/>
      <c r="CS8" s="210"/>
      <c r="CT8" s="210"/>
      <c r="CU8" s="210"/>
      <c r="CV8" s="210"/>
      <c r="CW8" s="211"/>
      <c r="CX8" s="209"/>
      <c r="CY8" s="210"/>
      <c r="CZ8" s="210"/>
      <c r="DA8" s="210"/>
      <c r="DB8" s="210"/>
      <c r="DC8" s="212"/>
      <c r="DD8" s="7"/>
    </row>
    <row r="9" spans="1:108" s="1" customFormat="1" ht="18" customHeight="1">
      <c r="A9" s="7"/>
      <c r="B9" s="277" t="s">
        <v>62</v>
      </c>
      <c r="C9" s="278"/>
      <c r="D9" s="278"/>
      <c r="E9" s="278"/>
      <c r="F9" s="278"/>
      <c r="G9" s="278"/>
      <c r="H9" s="279"/>
      <c r="I9" s="307" t="str">
        <f ca="1">IF(OR(I6=0,I6="　"),"-",INDIRECT(ADDRESS(I6+6,66,1)))</f>
        <v>-</v>
      </c>
      <c r="J9" s="308"/>
      <c r="K9" s="308"/>
      <c r="L9" s="361"/>
      <c r="M9" s="307" t="str">
        <f ca="1">IF(OR(M6=0,M6="　"),"-",INDIRECT(ADDRESS(M6+6,66,1)))</f>
        <v>-</v>
      </c>
      <c r="N9" s="308"/>
      <c r="O9" s="308"/>
      <c r="P9" s="361"/>
      <c r="Q9" s="307" t="str">
        <f ca="1">IF(OR(Q6=0,Q6="　"),"-",INDIRECT(ADDRESS(Q6+6,66,1)))</f>
        <v>-</v>
      </c>
      <c r="R9" s="308"/>
      <c r="S9" s="308"/>
      <c r="T9" s="361"/>
      <c r="U9" s="307" t="str">
        <f ca="1">IF(OR(U6=0,U6="　"),"-",INDIRECT(ADDRESS(U6+6,66,1)))</f>
        <v>-</v>
      </c>
      <c r="V9" s="308"/>
      <c r="W9" s="308"/>
      <c r="X9" s="309"/>
      <c r="Y9" s="9"/>
      <c r="Z9" s="313"/>
      <c r="AA9" s="269" t="s">
        <v>9</v>
      </c>
      <c r="AB9" s="221"/>
      <c r="AC9" s="221"/>
      <c r="AD9" s="221"/>
      <c r="AE9" s="221"/>
      <c r="AF9" s="269" t="s">
        <v>70</v>
      </c>
      <c r="AG9" s="221"/>
      <c r="AH9" s="227" t="str">
        <f>IF(OR(I6=0,I6="　"),"-",IF(AH7="NG","NG",AH7*I11))</f>
        <v>-</v>
      </c>
      <c r="AI9" s="228"/>
      <c r="AJ9" s="228"/>
      <c r="AK9" s="228"/>
      <c r="AL9" s="228" t="str">
        <f>IF(OR(M6=0,M6="　"),"-",IF(AL7="NG","NG",AL7*M11))</f>
        <v>-</v>
      </c>
      <c r="AM9" s="228"/>
      <c r="AN9" s="228"/>
      <c r="AO9" s="228"/>
      <c r="AP9" s="228" t="str">
        <f t="shared" ref="AP9" si="4">IF(OR(Q6=0,Q6="　"),"-",IF(AP7="NG","NG",AP7*Q11))</f>
        <v>-</v>
      </c>
      <c r="AQ9" s="228"/>
      <c r="AR9" s="228"/>
      <c r="AS9" s="228"/>
      <c r="AT9" s="228" t="str">
        <f t="shared" ref="AT9" si="5">IF(OR(U6=0,U6="　"),"-",IF(AT7="NG","NG",AT7*U11))</f>
        <v>-</v>
      </c>
      <c r="AU9" s="228"/>
      <c r="AV9" s="228"/>
      <c r="AW9" s="229"/>
      <c r="AX9" s="227" t="s">
        <v>238</v>
      </c>
      <c r="AY9" s="228"/>
      <c r="AZ9" s="228"/>
      <c r="BA9" s="229"/>
      <c r="BB9" s="7"/>
      <c r="BC9" s="7"/>
      <c r="BD9" s="7"/>
      <c r="BE9" s="227">
        <f t="shared" ref="BE9:BE36" si="6">BE8+1</f>
        <v>3</v>
      </c>
      <c r="BF9" s="228"/>
      <c r="BG9" s="228"/>
      <c r="BH9" s="209"/>
      <c r="BI9" s="210"/>
      <c r="BJ9" s="210"/>
      <c r="BK9" s="210"/>
      <c r="BL9" s="210"/>
      <c r="BM9" s="211"/>
      <c r="BN9" s="213"/>
      <c r="BO9" s="214"/>
      <c r="BP9" s="214"/>
      <c r="BQ9" s="214"/>
      <c r="BR9" s="214"/>
      <c r="BS9" s="215"/>
      <c r="BT9" s="209"/>
      <c r="BU9" s="210"/>
      <c r="BV9" s="210"/>
      <c r="BW9" s="210"/>
      <c r="BX9" s="210"/>
      <c r="BY9" s="211"/>
      <c r="BZ9" s="209"/>
      <c r="CA9" s="210"/>
      <c r="CB9" s="210"/>
      <c r="CC9" s="210"/>
      <c r="CD9" s="210"/>
      <c r="CE9" s="211"/>
      <c r="CF9" s="209"/>
      <c r="CG9" s="210"/>
      <c r="CH9" s="210"/>
      <c r="CI9" s="210"/>
      <c r="CJ9" s="210"/>
      <c r="CK9" s="211"/>
      <c r="CL9" s="209"/>
      <c r="CM9" s="210"/>
      <c r="CN9" s="210"/>
      <c r="CO9" s="210"/>
      <c r="CP9" s="210"/>
      <c r="CQ9" s="211"/>
      <c r="CR9" s="209"/>
      <c r="CS9" s="210"/>
      <c r="CT9" s="210"/>
      <c r="CU9" s="210"/>
      <c r="CV9" s="210"/>
      <c r="CW9" s="211"/>
      <c r="CX9" s="209"/>
      <c r="CY9" s="210"/>
      <c r="CZ9" s="210"/>
      <c r="DA9" s="210"/>
      <c r="DB9" s="210"/>
      <c r="DC9" s="212"/>
      <c r="DD9" s="7"/>
    </row>
    <row r="10" spans="1:108" s="1" customFormat="1" ht="18" customHeight="1">
      <c r="A10" s="7"/>
      <c r="B10" s="277" t="s">
        <v>76</v>
      </c>
      <c r="C10" s="278"/>
      <c r="D10" s="278"/>
      <c r="E10" s="278"/>
      <c r="F10" s="278"/>
      <c r="G10" s="278"/>
      <c r="H10" s="279"/>
      <c r="I10" s="307" t="str">
        <f ca="1">IF(OR(I6=0,I6="　"),"-",INDIRECT(ADDRESS(I6+6,72,1)))</f>
        <v>-</v>
      </c>
      <c r="J10" s="308"/>
      <c r="K10" s="308"/>
      <c r="L10" s="361"/>
      <c r="M10" s="307" t="str">
        <f t="shared" ref="M10" ca="1" si="7">IF(OR(M6=0,M6="　"),"-",INDIRECT(ADDRESS(M6+6,72,1)))</f>
        <v>-</v>
      </c>
      <c r="N10" s="308"/>
      <c r="O10" s="308"/>
      <c r="P10" s="361"/>
      <c r="Q10" s="307" t="str">
        <f t="shared" ref="Q10" ca="1" si="8">IF(OR(Q6=0,Q6="　"),"-",INDIRECT(ADDRESS(Q6+6,72,1)))</f>
        <v>-</v>
      </c>
      <c r="R10" s="308"/>
      <c r="S10" s="308"/>
      <c r="T10" s="361"/>
      <c r="U10" s="307" t="str">
        <f t="shared" ref="U10" ca="1" si="9">IF(OR(U6=0,U6="　"),"-",INDIRECT(ADDRESS(U6+6,72,1)))</f>
        <v>-</v>
      </c>
      <c r="V10" s="308"/>
      <c r="W10" s="308"/>
      <c r="X10" s="309"/>
      <c r="Y10" s="9"/>
      <c r="Z10" s="313"/>
      <c r="AA10" s="269" t="s">
        <v>10</v>
      </c>
      <c r="AB10" s="221"/>
      <c r="AC10" s="221"/>
      <c r="AD10" s="221"/>
      <c r="AE10" s="221"/>
      <c r="AF10" s="269" t="s">
        <v>25</v>
      </c>
      <c r="AG10" s="221"/>
      <c r="AH10" s="227" t="str">
        <f>IF(OR(I6=0,I6="　"),"-",IF(AH7="NG","NG",AH8*I12))</f>
        <v>-</v>
      </c>
      <c r="AI10" s="228"/>
      <c r="AJ10" s="228"/>
      <c r="AK10" s="228"/>
      <c r="AL10" s="228" t="str">
        <f t="shared" ref="AL10" si="10">IF(OR(M6=0,M6="　"),"-",IF(AL7="NG","NG",AL8*M12))</f>
        <v>-</v>
      </c>
      <c r="AM10" s="228"/>
      <c r="AN10" s="228"/>
      <c r="AO10" s="228"/>
      <c r="AP10" s="228" t="str">
        <f t="shared" ref="AP10" si="11">IF(OR(Q6=0,Q6="　"),"-",IF(AP7="NG","NG",AP8*Q12))</f>
        <v>-</v>
      </c>
      <c r="AQ10" s="228"/>
      <c r="AR10" s="228"/>
      <c r="AS10" s="228"/>
      <c r="AT10" s="228" t="str">
        <f t="shared" ref="AT10" si="12">IF(OR(U6=0,U6="　"),"-",IF(AT7="NG","NG",AT8*U12))</f>
        <v>-</v>
      </c>
      <c r="AU10" s="228"/>
      <c r="AV10" s="228"/>
      <c r="AW10" s="229"/>
      <c r="AX10" s="227" t="s">
        <v>79</v>
      </c>
      <c r="AY10" s="228"/>
      <c r="AZ10" s="228"/>
      <c r="BA10" s="229"/>
      <c r="BB10" s="7"/>
      <c r="BC10" s="7"/>
      <c r="BD10" s="7"/>
      <c r="BE10" s="227">
        <f t="shared" si="6"/>
        <v>4</v>
      </c>
      <c r="BF10" s="228"/>
      <c r="BG10" s="228"/>
      <c r="BH10" s="206"/>
      <c r="BI10" s="207"/>
      <c r="BJ10" s="207"/>
      <c r="BK10" s="207"/>
      <c r="BL10" s="207"/>
      <c r="BM10" s="216"/>
      <c r="BN10" s="217"/>
      <c r="BO10" s="218"/>
      <c r="BP10" s="218"/>
      <c r="BQ10" s="218"/>
      <c r="BR10" s="218"/>
      <c r="BS10" s="219"/>
      <c r="BT10" s="223"/>
      <c r="BU10" s="223"/>
      <c r="BV10" s="223"/>
      <c r="BW10" s="223"/>
      <c r="BX10" s="223"/>
      <c r="BY10" s="223"/>
      <c r="BZ10" s="206"/>
      <c r="CA10" s="207"/>
      <c r="CB10" s="207"/>
      <c r="CC10" s="207"/>
      <c r="CD10" s="207"/>
      <c r="CE10" s="216"/>
      <c r="CF10" s="206"/>
      <c r="CG10" s="207"/>
      <c r="CH10" s="207"/>
      <c r="CI10" s="207"/>
      <c r="CJ10" s="207"/>
      <c r="CK10" s="216"/>
      <c r="CL10" s="206"/>
      <c r="CM10" s="207"/>
      <c r="CN10" s="207"/>
      <c r="CO10" s="207"/>
      <c r="CP10" s="207"/>
      <c r="CQ10" s="216"/>
      <c r="CR10" s="206"/>
      <c r="CS10" s="207"/>
      <c r="CT10" s="207"/>
      <c r="CU10" s="207"/>
      <c r="CV10" s="207"/>
      <c r="CW10" s="216"/>
      <c r="CX10" s="206"/>
      <c r="CY10" s="207"/>
      <c r="CZ10" s="207"/>
      <c r="DA10" s="207"/>
      <c r="DB10" s="207"/>
      <c r="DC10" s="208"/>
      <c r="DD10" s="7"/>
    </row>
    <row r="11" spans="1:108" s="1" customFormat="1" ht="18" customHeight="1">
      <c r="A11" s="7"/>
      <c r="B11" s="277" t="s">
        <v>141</v>
      </c>
      <c r="C11" s="278"/>
      <c r="D11" s="278"/>
      <c r="E11" s="278"/>
      <c r="F11" s="278"/>
      <c r="G11" s="353"/>
      <c r="H11" s="48" t="s">
        <v>144</v>
      </c>
      <c r="I11" s="307" t="str">
        <f ca="1">IF(OR(I6=0,I6="　"),"-",INDIRECT(ADDRESS(I6+6,78,1)))</f>
        <v>-</v>
      </c>
      <c r="J11" s="308"/>
      <c r="K11" s="308"/>
      <c r="L11" s="361"/>
      <c r="M11" s="307" t="str">
        <f t="shared" ref="M11" ca="1" si="13">IF(OR(M6=0,M6="　"),"-",INDIRECT(ADDRESS(M6+6,78,1)))</f>
        <v>-</v>
      </c>
      <c r="N11" s="308"/>
      <c r="O11" s="308"/>
      <c r="P11" s="361"/>
      <c r="Q11" s="307" t="str">
        <f t="shared" ref="Q11" ca="1" si="14">IF(OR(Q6=0,Q6="　"),"-",INDIRECT(ADDRESS(Q6+6,78,1)))</f>
        <v>-</v>
      </c>
      <c r="R11" s="308"/>
      <c r="S11" s="308"/>
      <c r="T11" s="361"/>
      <c r="U11" s="307" t="str">
        <f t="shared" ref="U11" ca="1" si="15">IF(OR(U6=0,U6="　"),"-",INDIRECT(ADDRESS(U6+6,78,1)))</f>
        <v>-</v>
      </c>
      <c r="V11" s="308"/>
      <c r="W11" s="308"/>
      <c r="X11" s="309"/>
      <c r="Y11" s="9"/>
      <c r="Z11" s="313"/>
      <c r="AA11" s="269" t="s">
        <v>67</v>
      </c>
      <c r="AB11" s="221"/>
      <c r="AC11" s="221"/>
      <c r="AD11" s="221"/>
      <c r="AE11" s="221"/>
      <c r="AF11" s="269" t="s">
        <v>70</v>
      </c>
      <c r="AG11" s="221"/>
      <c r="AH11" s="227" t="str">
        <f>IF(OR(I6=0,I6="　"),"-",IF(AH7="NG","NG",AH7*I13))</f>
        <v>-</v>
      </c>
      <c r="AI11" s="228"/>
      <c r="AJ11" s="228"/>
      <c r="AK11" s="228"/>
      <c r="AL11" s="228" t="str">
        <f t="shared" ref="AL11" si="16">IF(OR(M6=0,M6="　"),"-",IF(AL7="NG","NG",AL7*M13))</f>
        <v>-</v>
      </c>
      <c r="AM11" s="228"/>
      <c r="AN11" s="228"/>
      <c r="AO11" s="228"/>
      <c r="AP11" s="228" t="str">
        <f t="shared" ref="AP11" si="17">IF(OR(Q6=0,Q6="　"),"-",IF(AP7="NG","NG",AP7*Q13))</f>
        <v>-</v>
      </c>
      <c r="AQ11" s="228"/>
      <c r="AR11" s="228"/>
      <c r="AS11" s="228"/>
      <c r="AT11" s="228" t="str">
        <f t="shared" ref="AT11" si="18">IF(OR(U6=0,U6="　"),"-",IF(AT7="NG","NG",AT7*U13))</f>
        <v>-</v>
      </c>
      <c r="AU11" s="228"/>
      <c r="AV11" s="228"/>
      <c r="AW11" s="229"/>
      <c r="AX11" s="227" t="s">
        <v>80</v>
      </c>
      <c r="AY11" s="228"/>
      <c r="AZ11" s="228"/>
      <c r="BA11" s="229"/>
      <c r="BB11" s="7"/>
      <c r="BC11" s="7"/>
      <c r="BD11" s="7"/>
      <c r="BE11" s="227">
        <f t="shared" si="6"/>
        <v>5</v>
      </c>
      <c r="BF11" s="228"/>
      <c r="BG11" s="228"/>
      <c r="BH11" s="206"/>
      <c r="BI11" s="207"/>
      <c r="BJ11" s="207"/>
      <c r="BK11" s="207"/>
      <c r="BL11" s="207"/>
      <c r="BM11" s="216"/>
      <c r="BN11" s="217"/>
      <c r="BO11" s="218"/>
      <c r="BP11" s="218"/>
      <c r="BQ11" s="218"/>
      <c r="BR11" s="218"/>
      <c r="BS11" s="219"/>
      <c r="BT11" s="223"/>
      <c r="BU11" s="223"/>
      <c r="BV11" s="223"/>
      <c r="BW11" s="223"/>
      <c r="BX11" s="223"/>
      <c r="BY11" s="223"/>
      <c r="BZ11" s="206"/>
      <c r="CA11" s="207"/>
      <c r="CB11" s="207"/>
      <c r="CC11" s="207"/>
      <c r="CD11" s="207"/>
      <c r="CE11" s="216"/>
      <c r="CF11" s="206"/>
      <c r="CG11" s="207"/>
      <c r="CH11" s="207"/>
      <c r="CI11" s="207"/>
      <c r="CJ11" s="207"/>
      <c r="CK11" s="216"/>
      <c r="CL11" s="206"/>
      <c r="CM11" s="207"/>
      <c r="CN11" s="207"/>
      <c r="CO11" s="207"/>
      <c r="CP11" s="207"/>
      <c r="CQ11" s="216"/>
      <c r="CR11" s="206"/>
      <c r="CS11" s="207"/>
      <c r="CT11" s="207"/>
      <c r="CU11" s="207"/>
      <c r="CV11" s="207"/>
      <c r="CW11" s="216"/>
      <c r="CX11" s="206"/>
      <c r="CY11" s="207"/>
      <c r="CZ11" s="207"/>
      <c r="DA11" s="207"/>
      <c r="DB11" s="207"/>
      <c r="DC11" s="208"/>
      <c r="DD11" s="7"/>
    </row>
    <row r="12" spans="1:108" s="1" customFormat="1" ht="18" customHeight="1">
      <c r="A12" s="7"/>
      <c r="B12" s="277" t="s">
        <v>142</v>
      </c>
      <c r="C12" s="278"/>
      <c r="D12" s="278"/>
      <c r="E12" s="278"/>
      <c r="F12" s="278"/>
      <c r="G12" s="353"/>
      <c r="H12" s="48" t="s">
        <v>145</v>
      </c>
      <c r="I12" s="307" t="str">
        <f ca="1">IF(OR(I6=0,I6="　"),"-",INDIRECT(ADDRESS(I6+6,84,1)))</f>
        <v>-</v>
      </c>
      <c r="J12" s="308"/>
      <c r="K12" s="308"/>
      <c r="L12" s="361"/>
      <c r="M12" s="307" t="str">
        <f t="shared" ref="M12" ca="1" si="19">IF(OR(M6=0,M6="　"),"-",INDIRECT(ADDRESS(M6+6,84,1)))</f>
        <v>-</v>
      </c>
      <c r="N12" s="308"/>
      <c r="O12" s="308"/>
      <c r="P12" s="361"/>
      <c r="Q12" s="307" t="str">
        <f t="shared" ref="Q12" ca="1" si="20">IF(OR(Q6=0,Q6="　"),"-",INDIRECT(ADDRESS(Q6+6,84,1)))</f>
        <v>-</v>
      </c>
      <c r="R12" s="308"/>
      <c r="S12" s="308"/>
      <c r="T12" s="361"/>
      <c r="U12" s="307" t="str">
        <f t="shared" ref="U12" ca="1" si="21">IF(OR(U6=0,U6="　"),"-",INDIRECT(ADDRESS(U6+6,84,1)))</f>
        <v>-</v>
      </c>
      <c r="V12" s="308"/>
      <c r="W12" s="308"/>
      <c r="X12" s="309"/>
      <c r="Y12" s="9"/>
      <c r="Z12" s="313"/>
      <c r="AA12" s="269" t="s">
        <v>68</v>
      </c>
      <c r="AB12" s="221"/>
      <c r="AC12" s="221"/>
      <c r="AD12" s="221"/>
      <c r="AE12" s="221"/>
      <c r="AF12" s="269" t="s">
        <v>25</v>
      </c>
      <c r="AG12" s="221"/>
      <c r="AH12" s="227" t="str">
        <f>IF(OR(I6=0,I6="　"),"-",IF(AH7="NG","NG",AH8*I14))</f>
        <v>-</v>
      </c>
      <c r="AI12" s="228"/>
      <c r="AJ12" s="228"/>
      <c r="AK12" s="228"/>
      <c r="AL12" s="228" t="str">
        <f t="shared" ref="AL12" si="22">IF(OR(M6=0,M6="　"),"-",IF(AL7="NG","NG",AL8*M14))</f>
        <v>-</v>
      </c>
      <c r="AM12" s="228"/>
      <c r="AN12" s="228"/>
      <c r="AO12" s="228"/>
      <c r="AP12" s="228" t="str">
        <f t="shared" ref="AP12" si="23">IF(OR(Q6=0,Q6="　"),"-",IF(AP7="NG","NG",AP8*Q14))</f>
        <v>-</v>
      </c>
      <c r="AQ12" s="228"/>
      <c r="AR12" s="228"/>
      <c r="AS12" s="228"/>
      <c r="AT12" s="228" t="str">
        <f t="shared" ref="AT12" si="24">IF(OR(U6=0,U6="　"),"-",IF(AT7="NG","NG",AT8*U14))</f>
        <v>-</v>
      </c>
      <c r="AU12" s="228"/>
      <c r="AV12" s="228"/>
      <c r="AW12" s="229"/>
      <c r="AX12" s="227" t="s">
        <v>81</v>
      </c>
      <c r="AY12" s="228"/>
      <c r="AZ12" s="228"/>
      <c r="BA12" s="229"/>
      <c r="BB12" s="7"/>
      <c r="BC12" s="7"/>
      <c r="BD12" s="7"/>
      <c r="BE12" s="227">
        <f t="shared" si="6"/>
        <v>6</v>
      </c>
      <c r="BF12" s="228"/>
      <c r="BG12" s="228"/>
      <c r="BH12" s="206"/>
      <c r="BI12" s="207"/>
      <c r="BJ12" s="207"/>
      <c r="BK12" s="207"/>
      <c r="BL12" s="207"/>
      <c r="BM12" s="216"/>
      <c r="BN12" s="217"/>
      <c r="BO12" s="218"/>
      <c r="BP12" s="218"/>
      <c r="BQ12" s="218"/>
      <c r="BR12" s="218"/>
      <c r="BS12" s="219"/>
      <c r="BT12" s="223"/>
      <c r="BU12" s="223"/>
      <c r="BV12" s="223"/>
      <c r="BW12" s="223"/>
      <c r="BX12" s="223"/>
      <c r="BY12" s="223"/>
      <c r="BZ12" s="206"/>
      <c r="CA12" s="207"/>
      <c r="CB12" s="207"/>
      <c r="CC12" s="207"/>
      <c r="CD12" s="207"/>
      <c r="CE12" s="216"/>
      <c r="CF12" s="206"/>
      <c r="CG12" s="207"/>
      <c r="CH12" s="207"/>
      <c r="CI12" s="207"/>
      <c r="CJ12" s="207"/>
      <c r="CK12" s="216"/>
      <c r="CL12" s="206"/>
      <c r="CM12" s="207"/>
      <c r="CN12" s="207"/>
      <c r="CO12" s="207"/>
      <c r="CP12" s="207"/>
      <c r="CQ12" s="216"/>
      <c r="CR12" s="206"/>
      <c r="CS12" s="207"/>
      <c r="CT12" s="207"/>
      <c r="CU12" s="207"/>
      <c r="CV12" s="207"/>
      <c r="CW12" s="216"/>
      <c r="CX12" s="206"/>
      <c r="CY12" s="207"/>
      <c r="CZ12" s="207"/>
      <c r="DA12" s="207"/>
      <c r="DB12" s="207"/>
      <c r="DC12" s="208"/>
      <c r="DD12" s="7"/>
    </row>
    <row r="13" spans="1:108" s="1" customFormat="1" ht="18" customHeight="1">
      <c r="A13" s="7"/>
      <c r="B13" s="277" t="s">
        <v>154</v>
      </c>
      <c r="C13" s="278"/>
      <c r="D13" s="278"/>
      <c r="E13" s="278"/>
      <c r="F13" s="278"/>
      <c r="G13" s="353"/>
      <c r="H13" s="48" t="s">
        <v>144</v>
      </c>
      <c r="I13" s="307" t="str">
        <f ca="1">IF(OR(I6=0,I6="　"),"-",INDIRECT(ADDRESS(I6+6,90,1)))</f>
        <v>-</v>
      </c>
      <c r="J13" s="308"/>
      <c r="K13" s="308"/>
      <c r="L13" s="361"/>
      <c r="M13" s="307" t="str">
        <f t="shared" ref="M13" ca="1" si="25">IF(OR(M6=0,M6="　"),"-",INDIRECT(ADDRESS(M6+6,90,1)))</f>
        <v>-</v>
      </c>
      <c r="N13" s="308"/>
      <c r="O13" s="308"/>
      <c r="P13" s="361"/>
      <c r="Q13" s="307" t="str">
        <f t="shared" ref="Q13" ca="1" si="26">IF(OR(Q6=0,Q6="　"),"-",INDIRECT(ADDRESS(Q6+6,90,1)))</f>
        <v>-</v>
      </c>
      <c r="R13" s="308"/>
      <c r="S13" s="308"/>
      <c r="T13" s="361"/>
      <c r="U13" s="307" t="str">
        <f t="shared" ref="U13" ca="1" si="27">IF(OR(U6=0,U6="　"),"-",INDIRECT(ADDRESS(U6+6,90,1)))</f>
        <v>-</v>
      </c>
      <c r="V13" s="308"/>
      <c r="W13" s="308"/>
      <c r="X13" s="309"/>
      <c r="Y13" s="9"/>
      <c r="Z13" s="313"/>
      <c r="AA13" s="269" t="s">
        <v>71</v>
      </c>
      <c r="AB13" s="221"/>
      <c r="AC13" s="221"/>
      <c r="AD13" s="221"/>
      <c r="AE13" s="221"/>
      <c r="AF13" s="269" t="s">
        <v>41</v>
      </c>
      <c r="AG13" s="221"/>
      <c r="AH13" s="227" t="str">
        <f>IF(OR(I6=0,I6="　"),"-",IF(AH7="NG","NG",AH6*I15/1000))</f>
        <v>-</v>
      </c>
      <c r="AI13" s="228"/>
      <c r="AJ13" s="228"/>
      <c r="AK13" s="228"/>
      <c r="AL13" s="228" t="str">
        <f t="shared" ref="AL13" si="28">IF(OR(M6=0,M6="　"),"-",IF(AL7="NG","NG",AL6*M15/1000))</f>
        <v>-</v>
      </c>
      <c r="AM13" s="228"/>
      <c r="AN13" s="228"/>
      <c r="AO13" s="228"/>
      <c r="AP13" s="228" t="str">
        <f t="shared" ref="AP13" si="29">IF(OR(Q6=0,Q6="　"),"-",IF(AP7="NG","NG",AP6*Q15/1000))</f>
        <v>-</v>
      </c>
      <c r="AQ13" s="228"/>
      <c r="AR13" s="228"/>
      <c r="AS13" s="228"/>
      <c r="AT13" s="228" t="str">
        <f t="shared" ref="AT13" si="30">IF(OR(U6=0,U6="　"),"-",IF(AT7="NG","NG",AT6*U15/1000))</f>
        <v>-</v>
      </c>
      <c r="AU13" s="228"/>
      <c r="AV13" s="228"/>
      <c r="AW13" s="229"/>
      <c r="AX13" s="227" t="s">
        <v>85</v>
      </c>
      <c r="AY13" s="228"/>
      <c r="AZ13" s="228"/>
      <c r="BA13" s="229"/>
      <c r="BB13" s="7"/>
      <c r="BC13" s="7"/>
      <c r="BD13" s="7"/>
      <c r="BE13" s="227">
        <f t="shared" si="6"/>
        <v>7</v>
      </c>
      <c r="BF13" s="228"/>
      <c r="BG13" s="228"/>
      <c r="BH13" s="206"/>
      <c r="BI13" s="207"/>
      <c r="BJ13" s="207"/>
      <c r="BK13" s="207"/>
      <c r="BL13" s="207"/>
      <c r="BM13" s="216"/>
      <c r="BN13" s="217"/>
      <c r="BO13" s="218"/>
      <c r="BP13" s="218"/>
      <c r="BQ13" s="218"/>
      <c r="BR13" s="218"/>
      <c r="BS13" s="219"/>
      <c r="BT13" s="223"/>
      <c r="BU13" s="223"/>
      <c r="BV13" s="223"/>
      <c r="BW13" s="223"/>
      <c r="BX13" s="223"/>
      <c r="BY13" s="223"/>
      <c r="BZ13" s="206"/>
      <c r="CA13" s="207"/>
      <c r="CB13" s="207"/>
      <c r="CC13" s="207"/>
      <c r="CD13" s="207"/>
      <c r="CE13" s="216"/>
      <c r="CF13" s="206"/>
      <c r="CG13" s="207"/>
      <c r="CH13" s="207"/>
      <c r="CI13" s="207"/>
      <c r="CJ13" s="207"/>
      <c r="CK13" s="216"/>
      <c r="CL13" s="206"/>
      <c r="CM13" s="207"/>
      <c r="CN13" s="207"/>
      <c r="CO13" s="207"/>
      <c r="CP13" s="207"/>
      <c r="CQ13" s="216"/>
      <c r="CR13" s="206"/>
      <c r="CS13" s="207"/>
      <c r="CT13" s="207"/>
      <c r="CU13" s="207"/>
      <c r="CV13" s="207"/>
      <c r="CW13" s="216"/>
      <c r="CX13" s="206"/>
      <c r="CY13" s="207"/>
      <c r="CZ13" s="207"/>
      <c r="DA13" s="207"/>
      <c r="DB13" s="207"/>
      <c r="DC13" s="208"/>
      <c r="DD13" s="7"/>
    </row>
    <row r="14" spans="1:108" s="1" customFormat="1" ht="18" customHeight="1">
      <c r="A14" s="7"/>
      <c r="B14" s="277" t="s">
        <v>155</v>
      </c>
      <c r="C14" s="278"/>
      <c r="D14" s="278"/>
      <c r="E14" s="278"/>
      <c r="F14" s="278"/>
      <c r="G14" s="353"/>
      <c r="H14" s="48" t="s">
        <v>145</v>
      </c>
      <c r="I14" s="307" t="str">
        <f ca="1">IF(OR(I6=0,I6="　"),"-",INDIRECT(ADDRESS(I6+6,96,1)))</f>
        <v>-</v>
      </c>
      <c r="J14" s="308"/>
      <c r="K14" s="308"/>
      <c r="L14" s="361"/>
      <c r="M14" s="307" t="str">
        <f t="shared" ref="M14" ca="1" si="31">IF(OR(M6=0,M6="　"),"-",INDIRECT(ADDRESS(M6+6,96,1)))</f>
        <v>-</v>
      </c>
      <c r="N14" s="308"/>
      <c r="O14" s="308"/>
      <c r="P14" s="361"/>
      <c r="Q14" s="307" t="str">
        <f t="shared" ref="Q14" ca="1" si="32">IF(OR(Q6=0,Q6="　"),"-",INDIRECT(ADDRESS(Q6+6,96,1)))</f>
        <v>-</v>
      </c>
      <c r="R14" s="308"/>
      <c r="S14" s="308"/>
      <c r="T14" s="361"/>
      <c r="U14" s="307" t="str">
        <f t="shared" ref="U14" ca="1" si="33">IF(OR(U6=0,U6="　"),"-",INDIRECT(ADDRESS(U6+6,96,1)))</f>
        <v>-</v>
      </c>
      <c r="V14" s="308"/>
      <c r="W14" s="308"/>
      <c r="X14" s="309"/>
      <c r="Y14" s="9"/>
      <c r="Z14" s="313"/>
      <c r="AA14" s="269" t="s">
        <v>74</v>
      </c>
      <c r="AB14" s="221"/>
      <c r="AC14" s="221"/>
      <c r="AD14" s="221"/>
      <c r="AE14" s="221"/>
      <c r="AF14" s="269" t="s">
        <v>69</v>
      </c>
      <c r="AG14" s="221"/>
      <c r="AH14" s="282">
        <f ca="1">IF(F22="OK",SUM(AH6:AW6),"NG")</f>
        <v>0</v>
      </c>
      <c r="AI14" s="230"/>
      <c r="AJ14" s="230"/>
      <c r="AK14" s="230"/>
      <c r="AL14" s="230"/>
      <c r="AM14" s="230"/>
      <c r="AN14" s="230"/>
      <c r="AO14" s="230"/>
      <c r="AP14" s="230"/>
      <c r="AQ14" s="230"/>
      <c r="AR14" s="230"/>
      <c r="AS14" s="230"/>
      <c r="AT14" s="230"/>
      <c r="AU14" s="230"/>
      <c r="AV14" s="230"/>
      <c r="AW14" s="231"/>
      <c r="AX14" s="220" t="s">
        <v>78</v>
      </c>
      <c r="AY14" s="221"/>
      <c r="AZ14" s="221"/>
      <c r="BA14" s="306"/>
      <c r="BB14" s="7"/>
      <c r="BC14" s="7"/>
      <c r="BD14" s="7"/>
      <c r="BE14" s="227">
        <f t="shared" si="6"/>
        <v>8</v>
      </c>
      <c r="BF14" s="228"/>
      <c r="BG14" s="228"/>
      <c r="BH14" s="206"/>
      <c r="BI14" s="207"/>
      <c r="BJ14" s="207"/>
      <c r="BK14" s="207"/>
      <c r="BL14" s="207"/>
      <c r="BM14" s="216"/>
      <c r="BN14" s="249"/>
      <c r="BO14" s="249"/>
      <c r="BP14" s="249"/>
      <c r="BQ14" s="249"/>
      <c r="BR14" s="249"/>
      <c r="BS14" s="249"/>
      <c r="BT14" s="223"/>
      <c r="BU14" s="223"/>
      <c r="BV14" s="223"/>
      <c r="BW14" s="223"/>
      <c r="BX14" s="223"/>
      <c r="BY14" s="223"/>
      <c r="BZ14" s="223"/>
      <c r="CA14" s="223"/>
      <c r="CB14" s="223"/>
      <c r="CC14" s="223"/>
      <c r="CD14" s="223"/>
      <c r="CE14" s="223"/>
      <c r="CF14" s="223"/>
      <c r="CG14" s="223"/>
      <c r="CH14" s="223"/>
      <c r="CI14" s="223"/>
      <c r="CJ14" s="223"/>
      <c r="CK14" s="223"/>
      <c r="CL14" s="223"/>
      <c r="CM14" s="223"/>
      <c r="CN14" s="223"/>
      <c r="CO14" s="223"/>
      <c r="CP14" s="223"/>
      <c r="CQ14" s="223"/>
      <c r="CR14" s="223"/>
      <c r="CS14" s="223"/>
      <c r="CT14" s="223"/>
      <c r="CU14" s="223"/>
      <c r="CV14" s="223"/>
      <c r="CW14" s="223"/>
      <c r="CX14" s="223"/>
      <c r="CY14" s="223"/>
      <c r="CZ14" s="223"/>
      <c r="DA14" s="223"/>
      <c r="DB14" s="223"/>
      <c r="DC14" s="248"/>
      <c r="DD14" s="7"/>
    </row>
    <row r="15" spans="1:108" s="1" customFormat="1" ht="18" customHeight="1" thickBot="1">
      <c r="A15" s="7"/>
      <c r="B15" s="354" t="s">
        <v>143</v>
      </c>
      <c r="C15" s="355"/>
      <c r="D15" s="355"/>
      <c r="E15" s="355"/>
      <c r="F15" s="355"/>
      <c r="G15" s="356"/>
      <c r="H15" s="49" t="s">
        <v>146</v>
      </c>
      <c r="I15" s="357" t="str">
        <f ca="1">IF(OR(I6=0,I6="　"),"-",INDIRECT(ADDRESS(I6+6,102,1)))</f>
        <v>-</v>
      </c>
      <c r="J15" s="358"/>
      <c r="K15" s="358"/>
      <c r="L15" s="359"/>
      <c r="M15" s="357" t="str">
        <f t="shared" ref="M15" ca="1" si="34">IF(OR(M6=0,M6="　"),"-",INDIRECT(ADDRESS(M6+6,102,1)))</f>
        <v>-</v>
      </c>
      <c r="N15" s="358"/>
      <c r="O15" s="358"/>
      <c r="P15" s="359"/>
      <c r="Q15" s="357" t="str">
        <f t="shared" ref="Q15" ca="1" si="35">IF(OR(Q6=0,Q6="　"),"-",INDIRECT(ADDRESS(Q6+6,102,1)))</f>
        <v>-</v>
      </c>
      <c r="R15" s="358"/>
      <c r="S15" s="358"/>
      <c r="T15" s="359"/>
      <c r="U15" s="357" t="str">
        <f t="shared" ref="U15" ca="1" si="36">IF(OR(U6=0,U6="　"),"-",INDIRECT(ADDRESS(U6+6,102,1)))</f>
        <v>-</v>
      </c>
      <c r="V15" s="358"/>
      <c r="W15" s="358"/>
      <c r="X15" s="360"/>
      <c r="Y15" s="9"/>
      <c r="Z15" s="313"/>
      <c r="AA15" s="264" t="s">
        <v>75</v>
      </c>
      <c r="AB15" s="225"/>
      <c r="AC15" s="225"/>
      <c r="AD15" s="225"/>
      <c r="AE15" s="225"/>
      <c r="AF15" s="264" t="s">
        <v>41</v>
      </c>
      <c r="AG15" s="225"/>
      <c r="AH15" s="270">
        <f ca="1">IF(F22="OK",SUM(AH13:AW13),"NG")</f>
        <v>0</v>
      </c>
      <c r="AI15" s="271"/>
      <c r="AJ15" s="271"/>
      <c r="AK15" s="271"/>
      <c r="AL15" s="271"/>
      <c r="AM15" s="271"/>
      <c r="AN15" s="271"/>
      <c r="AO15" s="271"/>
      <c r="AP15" s="271"/>
      <c r="AQ15" s="271"/>
      <c r="AR15" s="271"/>
      <c r="AS15" s="271"/>
      <c r="AT15" s="271"/>
      <c r="AU15" s="271"/>
      <c r="AV15" s="271"/>
      <c r="AW15" s="272"/>
      <c r="AX15" s="232" t="s">
        <v>86</v>
      </c>
      <c r="AY15" s="233"/>
      <c r="AZ15" s="233"/>
      <c r="BA15" s="234"/>
      <c r="BB15" s="7"/>
      <c r="BC15" s="7"/>
      <c r="BD15" s="7"/>
      <c r="BE15" s="227">
        <f t="shared" si="6"/>
        <v>9</v>
      </c>
      <c r="BF15" s="228"/>
      <c r="BG15" s="228"/>
      <c r="BH15" s="206"/>
      <c r="BI15" s="207"/>
      <c r="BJ15" s="207"/>
      <c r="BK15" s="207"/>
      <c r="BL15" s="207"/>
      <c r="BM15" s="216"/>
      <c r="BN15" s="249"/>
      <c r="BO15" s="249"/>
      <c r="BP15" s="249"/>
      <c r="BQ15" s="249"/>
      <c r="BR15" s="249"/>
      <c r="BS15" s="249"/>
      <c r="BT15" s="223"/>
      <c r="BU15" s="223"/>
      <c r="BV15" s="223"/>
      <c r="BW15" s="223"/>
      <c r="BX15" s="223"/>
      <c r="BY15" s="223"/>
      <c r="BZ15" s="206"/>
      <c r="CA15" s="207"/>
      <c r="CB15" s="207"/>
      <c r="CC15" s="207"/>
      <c r="CD15" s="207"/>
      <c r="CE15" s="216"/>
      <c r="CF15" s="206"/>
      <c r="CG15" s="207"/>
      <c r="CH15" s="207"/>
      <c r="CI15" s="207"/>
      <c r="CJ15" s="207"/>
      <c r="CK15" s="216"/>
      <c r="CL15" s="206"/>
      <c r="CM15" s="207"/>
      <c r="CN15" s="207"/>
      <c r="CO15" s="207"/>
      <c r="CP15" s="207"/>
      <c r="CQ15" s="216"/>
      <c r="CR15" s="206"/>
      <c r="CS15" s="207"/>
      <c r="CT15" s="207"/>
      <c r="CU15" s="207"/>
      <c r="CV15" s="207"/>
      <c r="CW15" s="216"/>
      <c r="CX15" s="206"/>
      <c r="CY15" s="207"/>
      <c r="CZ15" s="207"/>
      <c r="DA15" s="207"/>
      <c r="DB15" s="207"/>
      <c r="DC15" s="208"/>
      <c r="DD15" s="7"/>
    </row>
    <row r="16" spans="1:108" s="1" customFormat="1" ht="18" customHeight="1" thickTop="1">
      <c r="A16" s="7"/>
      <c r="B16" s="334" t="s">
        <v>149</v>
      </c>
      <c r="C16" s="335"/>
      <c r="D16" s="335"/>
      <c r="E16" s="335"/>
      <c r="F16" s="335"/>
      <c r="G16" s="335"/>
      <c r="H16" s="335"/>
      <c r="I16" s="335"/>
      <c r="J16" s="335"/>
      <c r="K16" s="335"/>
      <c r="L16" s="335"/>
      <c r="M16" s="335"/>
      <c r="N16" s="335"/>
      <c r="O16" s="335"/>
      <c r="P16" s="335"/>
      <c r="Q16" s="335"/>
      <c r="R16" s="335"/>
      <c r="S16" s="335"/>
      <c r="T16" s="335"/>
      <c r="U16" s="335"/>
      <c r="V16" s="335"/>
      <c r="W16" s="335"/>
      <c r="X16" s="336"/>
      <c r="Y16" s="9"/>
      <c r="Z16" s="312" t="s">
        <v>130</v>
      </c>
      <c r="AA16" s="292" t="s">
        <v>72</v>
      </c>
      <c r="AB16" s="293"/>
      <c r="AC16" s="293"/>
      <c r="AD16" s="293"/>
      <c r="AE16" s="293"/>
      <c r="AF16" s="292" t="s">
        <v>69</v>
      </c>
      <c r="AG16" s="294"/>
      <c r="AH16" s="333" t="str">
        <f>IF(OR(I6=0,I6="　"),"-",IF(AH17="NG","NG",AH17*AH18))</f>
        <v>-</v>
      </c>
      <c r="AI16" s="305"/>
      <c r="AJ16" s="305"/>
      <c r="AK16" s="305"/>
      <c r="AL16" s="305" t="str">
        <f>IF(OR(M6=0,M6="　"),"-",IF(AL17="NG","NG",AL17*AL18))</f>
        <v>-</v>
      </c>
      <c r="AM16" s="305"/>
      <c r="AN16" s="305"/>
      <c r="AO16" s="305"/>
      <c r="AP16" s="305" t="str">
        <f>IF(OR(Q6=0,Q6="　"),"-",IF(AP17="NG","NG",AP17*AP18))</f>
        <v>-</v>
      </c>
      <c r="AQ16" s="305"/>
      <c r="AR16" s="305"/>
      <c r="AS16" s="305"/>
      <c r="AT16" s="305" t="str">
        <f>IF(OR(U6=0,U6="　"),"-",IF(AT17="NG","NG",AT17*AT18))</f>
        <v>-</v>
      </c>
      <c r="AU16" s="305"/>
      <c r="AV16" s="305"/>
      <c r="AW16" s="351"/>
      <c r="AX16" s="302" t="s">
        <v>78</v>
      </c>
      <c r="AY16" s="303"/>
      <c r="AZ16" s="303"/>
      <c r="BA16" s="304"/>
      <c r="BB16" s="7"/>
      <c r="BC16" s="7"/>
      <c r="BD16" s="7"/>
      <c r="BE16" s="227">
        <f t="shared" si="6"/>
        <v>10</v>
      </c>
      <c r="BF16" s="228"/>
      <c r="BG16" s="228"/>
      <c r="BH16" s="206"/>
      <c r="BI16" s="207"/>
      <c r="BJ16" s="207"/>
      <c r="BK16" s="207"/>
      <c r="BL16" s="207"/>
      <c r="BM16" s="216"/>
      <c r="BN16" s="249"/>
      <c r="BO16" s="249"/>
      <c r="BP16" s="249"/>
      <c r="BQ16" s="249"/>
      <c r="BR16" s="249"/>
      <c r="BS16" s="249"/>
      <c r="BT16" s="223"/>
      <c r="BU16" s="223"/>
      <c r="BV16" s="223"/>
      <c r="BW16" s="223"/>
      <c r="BX16" s="223"/>
      <c r="BY16" s="223"/>
      <c r="BZ16" s="206"/>
      <c r="CA16" s="207"/>
      <c r="CB16" s="207"/>
      <c r="CC16" s="207"/>
      <c r="CD16" s="207"/>
      <c r="CE16" s="216"/>
      <c r="CF16" s="206"/>
      <c r="CG16" s="207"/>
      <c r="CH16" s="207"/>
      <c r="CI16" s="207"/>
      <c r="CJ16" s="207"/>
      <c r="CK16" s="216"/>
      <c r="CL16" s="206"/>
      <c r="CM16" s="207"/>
      <c r="CN16" s="207"/>
      <c r="CO16" s="207"/>
      <c r="CP16" s="207"/>
      <c r="CQ16" s="216"/>
      <c r="CR16" s="206"/>
      <c r="CS16" s="207"/>
      <c r="CT16" s="207"/>
      <c r="CU16" s="207"/>
      <c r="CV16" s="207"/>
      <c r="CW16" s="216"/>
      <c r="CX16" s="206"/>
      <c r="CY16" s="207"/>
      <c r="CZ16" s="207"/>
      <c r="DA16" s="207"/>
      <c r="DB16" s="207"/>
      <c r="DC16" s="208"/>
      <c r="DD16" s="7"/>
    </row>
    <row r="17" spans="1:108" s="1" customFormat="1" ht="18" customHeight="1">
      <c r="A17" s="7"/>
      <c r="B17" s="329" t="s">
        <v>161</v>
      </c>
      <c r="C17" s="330"/>
      <c r="D17" s="330"/>
      <c r="E17" s="330"/>
      <c r="F17" s="330"/>
      <c r="G17" s="330"/>
      <c r="H17" s="50" t="s">
        <v>147</v>
      </c>
      <c r="I17" s="331">
        <v>2.25</v>
      </c>
      <c r="J17" s="331"/>
      <c r="K17" s="331"/>
      <c r="L17" s="331"/>
      <c r="M17" s="331">
        <v>2.25</v>
      </c>
      <c r="N17" s="331"/>
      <c r="O17" s="331"/>
      <c r="P17" s="331"/>
      <c r="Q17" s="331">
        <v>2.25</v>
      </c>
      <c r="R17" s="331"/>
      <c r="S17" s="331"/>
      <c r="T17" s="331"/>
      <c r="U17" s="331">
        <v>2.25</v>
      </c>
      <c r="V17" s="331"/>
      <c r="W17" s="331"/>
      <c r="X17" s="332"/>
      <c r="Y17" s="9"/>
      <c r="Z17" s="313"/>
      <c r="AA17" s="269" t="s">
        <v>65</v>
      </c>
      <c r="AB17" s="221"/>
      <c r="AC17" s="221"/>
      <c r="AD17" s="221"/>
      <c r="AE17" s="221"/>
      <c r="AF17" s="269" t="s">
        <v>64</v>
      </c>
      <c r="AG17" s="306"/>
      <c r="AH17" s="236" t="str">
        <f>IF(OR(I6=0,I6="　"),"-",IF(X24="NG","NG",IF(AND(I17&lt;=$N$41,I17&lt;&gt; 0,I11 &lt;&gt; 0),'計算シート(PV回路1)'!W79,"NG")))</f>
        <v>-</v>
      </c>
      <c r="AI17" s="284"/>
      <c r="AJ17" s="284"/>
      <c r="AK17" s="284"/>
      <c r="AL17" s="284" t="str">
        <f>IF(OR(M6=0,M6="　"),"-",IF(X24="NG","NG",IF(AND(M17&lt;=$N$41,M17&lt;&gt; 0,M11 &lt;&gt; 0),'計算シート(PV回路2)'!W79,"NG")))</f>
        <v>-</v>
      </c>
      <c r="AM17" s="284"/>
      <c r="AN17" s="284"/>
      <c r="AO17" s="284"/>
      <c r="AP17" s="284" t="str">
        <f>IF(OR(Q6=0,Q6="　"),"-",IF(X24="NG","NG",IF(AND(Q17&lt;=$N$41,Q17&lt;&gt; 0,Q11 &lt;&gt; 0),'計算シート(PV回路3)'!W79,"NG")))</f>
        <v>-</v>
      </c>
      <c r="AQ17" s="284"/>
      <c r="AR17" s="284"/>
      <c r="AS17" s="284"/>
      <c r="AT17" s="284" t="str">
        <f>IF(OR(U6=0,U6="　"),"-",IF(X24="NG","NG",IF(AND(U17&lt;=$N$41,U17&lt;&gt; 0,U11 &lt;&gt; 0),'計算シート(PV回路4)'!W79,"NG")))</f>
        <v>-</v>
      </c>
      <c r="AU17" s="284"/>
      <c r="AV17" s="284"/>
      <c r="AW17" s="291"/>
      <c r="AX17" s="227" t="s">
        <v>78</v>
      </c>
      <c r="AY17" s="228"/>
      <c r="AZ17" s="228"/>
      <c r="BA17" s="229"/>
      <c r="BB17" s="7"/>
      <c r="BC17" s="7"/>
      <c r="BD17" s="7"/>
      <c r="BE17" s="227">
        <f t="shared" si="6"/>
        <v>11</v>
      </c>
      <c r="BF17" s="228"/>
      <c r="BG17" s="228"/>
      <c r="BH17" s="206"/>
      <c r="BI17" s="207"/>
      <c r="BJ17" s="207"/>
      <c r="BK17" s="207"/>
      <c r="BL17" s="207"/>
      <c r="BM17" s="216"/>
      <c r="BN17" s="217"/>
      <c r="BO17" s="218"/>
      <c r="BP17" s="218"/>
      <c r="BQ17" s="218"/>
      <c r="BR17" s="218"/>
      <c r="BS17" s="219"/>
      <c r="BT17" s="206"/>
      <c r="BU17" s="207"/>
      <c r="BV17" s="207"/>
      <c r="BW17" s="207"/>
      <c r="BX17" s="207"/>
      <c r="BY17" s="216"/>
      <c r="BZ17" s="206"/>
      <c r="CA17" s="207"/>
      <c r="CB17" s="207"/>
      <c r="CC17" s="207"/>
      <c r="CD17" s="207"/>
      <c r="CE17" s="216"/>
      <c r="CF17" s="206"/>
      <c r="CG17" s="207"/>
      <c r="CH17" s="207"/>
      <c r="CI17" s="207"/>
      <c r="CJ17" s="207"/>
      <c r="CK17" s="216"/>
      <c r="CL17" s="206"/>
      <c r="CM17" s="207"/>
      <c r="CN17" s="207"/>
      <c r="CO17" s="207"/>
      <c r="CP17" s="207"/>
      <c r="CQ17" s="216"/>
      <c r="CR17" s="206"/>
      <c r="CS17" s="207"/>
      <c r="CT17" s="207"/>
      <c r="CU17" s="207"/>
      <c r="CV17" s="207"/>
      <c r="CW17" s="216"/>
      <c r="CX17" s="206"/>
      <c r="CY17" s="207"/>
      <c r="CZ17" s="207"/>
      <c r="DA17" s="207"/>
      <c r="DB17" s="207"/>
      <c r="DC17" s="208"/>
      <c r="DD17" s="7"/>
    </row>
    <row r="18" spans="1:108" s="1" customFormat="1" ht="18" customHeight="1" thickBot="1">
      <c r="A18" s="7"/>
      <c r="B18" s="339" t="s">
        <v>162</v>
      </c>
      <c r="C18" s="340"/>
      <c r="D18" s="340"/>
      <c r="E18" s="340"/>
      <c r="F18" s="340"/>
      <c r="G18" s="340"/>
      <c r="H18" s="341"/>
      <c r="I18" s="323" t="s">
        <v>150</v>
      </c>
      <c r="J18" s="323"/>
      <c r="K18" s="323"/>
      <c r="L18" s="323"/>
      <c r="M18" s="323" t="s">
        <v>150</v>
      </c>
      <c r="N18" s="323"/>
      <c r="O18" s="323"/>
      <c r="P18" s="323"/>
      <c r="Q18" s="323" t="s">
        <v>150</v>
      </c>
      <c r="R18" s="323"/>
      <c r="S18" s="323"/>
      <c r="T18" s="323"/>
      <c r="U18" s="323" t="s">
        <v>150</v>
      </c>
      <c r="V18" s="323"/>
      <c r="W18" s="323"/>
      <c r="X18" s="324"/>
      <c r="Y18" s="9"/>
      <c r="Z18" s="313"/>
      <c r="AA18" s="269" t="s">
        <v>66</v>
      </c>
      <c r="AB18" s="221"/>
      <c r="AC18" s="221"/>
      <c r="AD18" s="221"/>
      <c r="AE18" s="221"/>
      <c r="AF18" s="269" t="s">
        <v>69</v>
      </c>
      <c r="AG18" s="306"/>
      <c r="AH18" s="236" t="str">
        <f>IF(OR(I6=0,I6="　"),"-",IF($AH$17="NG","NG",'計算シート(PV回路1)'!W80))</f>
        <v>-</v>
      </c>
      <c r="AI18" s="284"/>
      <c r="AJ18" s="284"/>
      <c r="AK18" s="284"/>
      <c r="AL18" s="235" t="str">
        <f>IF(OR(M6=0,M6="　"),"-",IF($AH$17="NG","NG",'計算シート(PV回路2)'!W80))</f>
        <v>-</v>
      </c>
      <c r="AM18" s="230"/>
      <c r="AN18" s="230"/>
      <c r="AO18" s="236"/>
      <c r="AP18" s="235" t="str">
        <f>IF(OR(Q6=0,Q6="　"),"-",IF($AH$17="NG","NG",'計算シート(PV回路3)'!W80))</f>
        <v>-</v>
      </c>
      <c r="AQ18" s="230"/>
      <c r="AR18" s="230"/>
      <c r="AS18" s="236"/>
      <c r="AT18" s="235" t="str">
        <f>IF(OR(U6=0,U6="　"),"-",IF($AH$17="NG","NG",'計算シート(PV回路4)'!W80))</f>
        <v>-</v>
      </c>
      <c r="AU18" s="230"/>
      <c r="AV18" s="230"/>
      <c r="AW18" s="231"/>
      <c r="AX18" s="227" t="s">
        <v>78</v>
      </c>
      <c r="AY18" s="228"/>
      <c r="AZ18" s="228"/>
      <c r="BA18" s="229"/>
      <c r="BB18" s="7"/>
      <c r="BC18" s="7"/>
      <c r="BD18" s="7"/>
      <c r="BE18" s="220">
        <f t="shared" si="6"/>
        <v>12</v>
      </c>
      <c r="BF18" s="221"/>
      <c r="BG18" s="222"/>
      <c r="BH18" s="206"/>
      <c r="BI18" s="207"/>
      <c r="BJ18" s="207"/>
      <c r="BK18" s="207"/>
      <c r="BL18" s="207"/>
      <c r="BM18" s="216"/>
      <c r="BN18" s="217"/>
      <c r="BO18" s="218"/>
      <c r="BP18" s="218"/>
      <c r="BQ18" s="218"/>
      <c r="BR18" s="218"/>
      <c r="BS18" s="219"/>
      <c r="BT18" s="206"/>
      <c r="BU18" s="207"/>
      <c r="BV18" s="207"/>
      <c r="BW18" s="207"/>
      <c r="BX18" s="207"/>
      <c r="BY18" s="216"/>
      <c r="BZ18" s="206"/>
      <c r="CA18" s="207"/>
      <c r="CB18" s="207"/>
      <c r="CC18" s="207"/>
      <c r="CD18" s="207"/>
      <c r="CE18" s="216"/>
      <c r="CF18" s="206"/>
      <c r="CG18" s="207"/>
      <c r="CH18" s="207"/>
      <c r="CI18" s="207"/>
      <c r="CJ18" s="207"/>
      <c r="CK18" s="216"/>
      <c r="CL18" s="206"/>
      <c r="CM18" s="207"/>
      <c r="CN18" s="207"/>
      <c r="CO18" s="207"/>
      <c r="CP18" s="207"/>
      <c r="CQ18" s="216"/>
      <c r="CR18" s="206"/>
      <c r="CS18" s="207"/>
      <c r="CT18" s="207"/>
      <c r="CU18" s="207"/>
      <c r="CV18" s="207"/>
      <c r="CW18" s="216"/>
      <c r="CX18" s="206"/>
      <c r="CY18" s="207"/>
      <c r="CZ18" s="207"/>
      <c r="DA18" s="207"/>
      <c r="DB18" s="207"/>
      <c r="DC18" s="208"/>
      <c r="DD18" s="7"/>
    </row>
    <row r="19" spans="1:108" s="1" customFormat="1" ht="18" customHeight="1">
      <c r="A19" s="7"/>
      <c r="B19" s="9" t="s">
        <v>244</v>
      </c>
      <c r="C19" s="9"/>
      <c r="D19" s="9"/>
      <c r="E19" s="9"/>
      <c r="F19" s="9"/>
      <c r="G19" s="9"/>
      <c r="H19" s="9"/>
      <c r="I19" s="9"/>
      <c r="J19" s="9"/>
      <c r="K19" s="9"/>
      <c r="L19" s="9"/>
      <c r="M19" s="9"/>
      <c r="N19" s="9"/>
      <c r="O19" s="9"/>
      <c r="P19" s="9"/>
      <c r="Q19" s="9"/>
      <c r="R19" s="9"/>
      <c r="S19" s="9"/>
      <c r="T19" s="9"/>
      <c r="U19" s="9"/>
      <c r="V19" s="9"/>
      <c r="W19" s="9"/>
      <c r="X19" s="9"/>
      <c r="Y19" s="9"/>
      <c r="Z19" s="313"/>
      <c r="AA19" s="269" t="s">
        <v>9</v>
      </c>
      <c r="AB19" s="221"/>
      <c r="AC19" s="221"/>
      <c r="AD19" s="221"/>
      <c r="AE19" s="221"/>
      <c r="AF19" s="269" t="s">
        <v>70</v>
      </c>
      <c r="AG19" s="306"/>
      <c r="AH19" s="222" t="str">
        <f>IF(OR(I6=0,I6="　"),"-",IF($AH$17="NG","NG",AH17*I11))</f>
        <v>-</v>
      </c>
      <c r="AI19" s="228"/>
      <c r="AJ19" s="228"/>
      <c r="AK19" s="228"/>
      <c r="AL19" s="269" t="str">
        <f t="shared" ref="AL19" si="37">IF(OR(M6=0,M6="　"),"-",IF($AH$17="NG","NG",AL17*M11))</f>
        <v>-</v>
      </c>
      <c r="AM19" s="221"/>
      <c r="AN19" s="221"/>
      <c r="AO19" s="222"/>
      <c r="AP19" s="269" t="str">
        <f t="shared" ref="AP19" si="38">IF(OR(Q6=0,Q6="　"),"-",IF($AH$17="NG","NG",AP17*Q11))</f>
        <v>-</v>
      </c>
      <c r="AQ19" s="221"/>
      <c r="AR19" s="221"/>
      <c r="AS19" s="222"/>
      <c r="AT19" s="269" t="str">
        <f t="shared" ref="AT19" si="39">IF(OR(U6=0,U6="　"),"-",IF($AH$17="NG","NG",AT17*U11))</f>
        <v>-</v>
      </c>
      <c r="AU19" s="221"/>
      <c r="AV19" s="221"/>
      <c r="AW19" s="306"/>
      <c r="AX19" s="227" t="s">
        <v>238</v>
      </c>
      <c r="AY19" s="228"/>
      <c r="AZ19" s="228"/>
      <c r="BA19" s="229"/>
      <c r="BB19" s="7"/>
      <c r="BC19" s="7"/>
      <c r="BD19" s="7"/>
      <c r="BE19" s="220">
        <f t="shared" si="6"/>
        <v>13</v>
      </c>
      <c r="BF19" s="221"/>
      <c r="BG19" s="222"/>
      <c r="BH19" s="206"/>
      <c r="BI19" s="207"/>
      <c r="BJ19" s="207"/>
      <c r="BK19" s="207"/>
      <c r="BL19" s="207"/>
      <c r="BM19" s="216"/>
      <c r="BN19" s="217"/>
      <c r="BO19" s="218"/>
      <c r="BP19" s="218"/>
      <c r="BQ19" s="218"/>
      <c r="BR19" s="218"/>
      <c r="BS19" s="219"/>
      <c r="BT19" s="206"/>
      <c r="BU19" s="207"/>
      <c r="BV19" s="207"/>
      <c r="BW19" s="207"/>
      <c r="BX19" s="207"/>
      <c r="BY19" s="216"/>
      <c r="BZ19" s="206"/>
      <c r="CA19" s="207"/>
      <c r="CB19" s="207"/>
      <c r="CC19" s="207"/>
      <c r="CD19" s="207"/>
      <c r="CE19" s="216"/>
      <c r="CF19" s="206"/>
      <c r="CG19" s="207"/>
      <c r="CH19" s="207"/>
      <c r="CI19" s="207"/>
      <c r="CJ19" s="207"/>
      <c r="CK19" s="216"/>
      <c r="CL19" s="206"/>
      <c r="CM19" s="207"/>
      <c r="CN19" s="207"/>
      <c r="CO19" s="207"/>
      <c r="CP19" s="207"/>
      <c r="CQ19" s="216"/>
      <c r="CR19" s="206"/>
      <c r="CS19" s="207"/>
      <c r="CT19" s="207"/>
      <c r="CU19" s="207"/>
      <c r="CV19" s="207"/>
      <c r="CW19" s="216"/>
      <c r="CX19" s="206"/>
      <c r="CY19" s="207"/>
      <c r="CZ19" s="207"/>
      <c r="DA19" s="207"/>
      <c r="DB19" s="207"/>
      <c r="DC19" s="208"/>
      <c r="DD19" s="7"/>
    </row>
    <row r="20" spans="1:108" s="1" customFormat="1" ht="18" customHeight="1">
      <c r="A20" s="7"/>
      <c r="B20" s="9" t="s">
        <v>245</v>
      </c>
      <c r="C20" s="9"/>
      <c r="D20" s="9"/>
      <c r="E20" s="9"/>
      <c r="F20" s="9"/>
      <c r="G20" s="9"/>
      <c r="H20" s="9"/>
      <c r="I20" s="9"/>
      <c r="J20" s="9"/>
      <c r="K20" s="9"/>
      <c r="L20" s="9"/>
      <c r="M20" s="9"/>
      <c r="N20" s="9"/>
      <c r="O20" s="9"/>
      <c r="P20" s="9"/>
      <c r="Q20" s="9"/>
      <c r="R20" s="9"/>
      <c r="S20" s="9"/>
      <c r="T20" s="9"/>
      <c r="U20" s="9"/>
      <c r="V20" s="9"/>
      <c r="W20" s="9"/>
      <c r="X20" s="9"/>
      <c r="Y20" s="9"/>
      <c r="Z20" s="313"/>
      <c r="AA20" s="269" t="s">
        <v>10</v>
      </c>
      <c r="AB20" s="221"/>
      <c r="AC20" s="221"/>
      <c r="AD20" s="221"/>
      <c r="AE20" s="221"/>
      <c r="AF20" s="269" t="s">
        <v>25</v>
      </c>
      <c r="AG20" s="306"/>
      <c r="AH20" s="222" t="str">
        <f>IF(OR(I6=0,I6="　"),"-",IF($AH$17="NG","NG",AH18*I12))</f>
        <v>-</v>
      </c>
      <c r="AI20" s="228"/>
      <c r="AJ20" s="228"/>
      <c r="AK20" s="228"/>
      <c r="AL20" s="269" t="str">
        <f t="shared" ref="AL20" si="40">IF(OR(M6=0,M6="　"),"-",IF($AH$17="NG","NG",AL18*M12))</f>
        <v>-</v>
      </c>
      <c r="AM20" s="221"/>
      <c r="AN20" s="221"/>
      <c r="AO20" s="222"/>
      <c r="AP20" s="269" t="str">
        <f t="shared" ref="AP20" si="41">IF(OR(Q6=0,Q6="　"),"-",IF($AH$17="NG","NG",AP18*Q12))</f>
        <v>-</v>
      </c>
      <c r="AQ20" s="221"/>
      <c r="AR20" s="221"/>
      <c r="AS20" s="222"/>
      <c r="AT20" s="269" t="str">
        <f t="shared" ref="AT20" si="42">IF(OR(U6=0,U6="　"),"-",IF($AH$17="NG","NG",AT18*U12))</f>
        <v>-</v>
      </c>
      <c r="AU20" s="221"/>
      <c r="AV20" s="221"/>
      <c r="AW20" s="306"/>
      <c r="AX20" s="227" t="s">
        <v>79</v>
      </c>
      <c r="AY20" s="228"/>
      <c r="AZ20" s="228"/>
      <c r="BA20" s="229"/>
      <c r="BB20" s="7"/>
      <c r="BC20" s="7"/>
      <c r="BD20" s="7"/>
      <c r="BE20" s="220">
        <f t="shared" si="6"/>
        <v>14</v>
      </c>
      <c r="BF20" s="221"/>
      <c r="BG20" s="222"/>
      <c r="BH20" s="206"/>
      <c r="BI20" s="207"/>
      <c r="BJ20" s="207"/>
      <c r="BK20" s="207"/>
      <c r="BL20" s="207"/>
      <c r="BM20" s="216"/>
      <c r="BN20" s="217"/>
      <c r="BO20" s="218"/>
      <c r="BP20" s="218"/>
      <c r="BQ20" s="218"/>
      <c r="BR20" s="218"/>
      <c r="BS20" s="219"/>
      <c r="BT20" s="223"/>
      <c r="BU20" s="223"/>
      <c r="BV20" s="223"/>
      <c r="BW20" s="223"/>
      <c r="BX20" s="223"/>
      <c r="BY20" s="223"/>
      <c r="BZ20" s="206"/>
      <c r="CA20" s="207"/>
      <c r="CB20" s="207"/>
      <c r="CC20" s="207"/>
      <c r="CD20" s="207"/>
      <c r="CE20" s="216"/>
      <c r="CF20" s="206"/>
      <c r="CG20" s="207"/>
      <c r="CH20" s="207"/>
      <c r="CI20" s="207"/>
      <c r="CJ20" s="207"/>
      <c r="CK20" s="216"/>
      <c r="CL20" s="206"/>
      <c r="CM20" s="207"/>
      <c r="CN20" s="207"/>
      <c r="CO20" s="207"/>
      <c r="CP20" s="207"/>
      <c r="CQ20" s="216"/>
      <c r="CR20" s="206"/>
      <c r="CS20" s="207"/>
      <c r="CT20" s="207"/>
      <c r="CU20" s="207"/>
      <c r="CV20" s="207"/>
      <c r="CW20" s="216"/>
      <c r="CX20" s="206"/>
      <c r="CY20" s="207"/>
      <c r="CZ20" s="207"/>
      <c r="DA20" s="207"/>
      <c r="DB20" s="207"/>
      <c r="DC20" s="208"/>
      <c r="DD20" s="7"/>
    </row>
    <row r="21" spans="1:108" s="1" customFormat="1" ht="18" customHeight="1" thickBot="1">
      <c r="A21" s="7"/>
      <c r="B21" s="9" t="s">
        <v>246</v>
      </c>
      <c r="C21" s="47"/>
      <c r="D21" s="47"/>
      <c r="E21" s="47"/>
      <c r="F21" s="47"/>
      <c r="G21" s="47"/>
      <c r="H21" s="47"/>
      <c r="I21" s="47"/>
      <c r="J21" s="47"/>
      <c r="K21" s="47"/>
      <c r="L21" s="47"/>
      <c r="M21" s="47"/>
      <c r="N21" s="47"/>
      <c r="O21" s="47"/>
      <c r="P21" s="47"/>
      <c r="Q21" s="47"/>
      <c r="R21" s="14"/>
      <c r="S21" s="14"/>
      <c r="T21" s="14"/>
      <c r="U21" s="14"/>
      <c r="V21" s="14"/>
      <c r="W21" s="14"/>
      <c r="X21" s="15"/>
      <c r="Y21" s="9"/>
      <c r="Z21" s="313"/>
      <c r="AA21" s="269" t="s">
        <v>67</v>
      </c>
      <c r="AB21" s="221"/>
      <c r="AC21" s="221"/>
      <c r="AD21" s="221"/>
      <c r="AE21" s="221"/>
      <c r="AF21" s="269" t="s">
        <v>70</v>
      </c>
      <c r="AG21" s="306"/>
      <c r="AH21" s="222" t="str">
        <f>IF(OR(I6=0,I6="　"),"-",IF($AH$17="NG","NG",AH17*I13))</f>
        <v>-</v>
      </c>
      <c r="AI21" s="228"/>
      <c r="AJ21" s="228"/>
      <c r="AK21" s="228"/>
      <c r="AL21" s="269" t="str">
        <f>IF(OR(M6=0,M6="　"),"-",IF($AH$17="NG","NG",AL17*M13))</f>
        <v>-</v>
      </c>
      <c r="AM21" s="221"/>
      <c r="AN21" s="221"/>
      <c r="AO21" s="222"/>
      <c r="AP21" s="269" t="str">
        <f t="shared" ref="AP21" si="43">IF(OR(Q6=0,Q6="　"),"-",IF($AH$17="NG","NG",AP17*Q13))</f>
        <v>-</v>
      </c>
      <c r="AQ21" s="221"/>
      <c r="AR21" s="221"/>
      <c r="AS21" s="222"/>
      <c r="AT21" s="269" t="str">
        <f t="shared" ref="AT21" si="44">IF(OR(U6=0,U6="　"),"-",IF($AH$17="NG","NG",AT17*U13))</f>
        <v>-</v>
      </c>
      <c r="AU21" s="221"/>
      <c r="AV21" s="221"/>
      <c r="AW21" s="306"/>
      <c r="AX21" s="227" t="s">
        <v>239</v>
      </c>
      <c r="AY21" s="228"/>
      <c r="AZ21" s="228"/>
      <c r="BA21" s="229"/>
      <c r="BB21" s="7"/>
      <c r="BC21" s="7"/>
      <c r="BD21" s="7"/>
      <c r="BE21" s="220">
        <f t="shared" si="6"/>
        <v>15</v>
      </c>
      <c r="BF21" s="221"/>
      <c r="BG21" s="222"/>
      <c r="BH21" s="206"/>
      <c r="BI21" s="207"/>
      <c r="BJ21" s="207"/>
      <c r="BK21" s="207"/>
      <c r="BL21" s="207"/>
      <c r="BM21" s="216"/>
      <c r="BN21" s="217"/>
      <c r="BO21" s="218"/>
      <c r="BP21" s="218"/>
      <c r="BQ21" s="218"/>
      <c r="BR21" s="218"/>
      <c r="BS21" s="219"/>
      <c r="BT21" s="223"/>
      <c r="BU21" s="223"/>
      <c r="BV21" s="223"/>
      <c r="BW21" s="223"/>
      <c r="BX21" s="223"/>
      <c r="BY21" s="223"/>
      <c r="BZ21" s="206"/>
      <c r="CA21" s="207"/>
      <c r="CB21" s="207"/>
      <c r="CC21" s="207"/>
      <c r="CD21" s="207"/>
      <c r="CE21" s="216"/>
      <c r="CF21" s="206"/>
      <c r="CG21" s="207"/>
      <c r="CH21" s="207"/>
      <c r="CI21" s="207"/>
      <c r="CJ21" s="207"/>
      <c r="CK21" s="216"/>
      <c r="CL21" s="206"/>
      <c r="CM21" s="207"/>
      <c r="CN21" s="207"/>
      <c r="CO21" s="207"/>
      <c r="CP21" s="207"/>
      <c r="CQ21" s="216"/>
      <c r="CR21" s="206"/>
      <c r="CS21" s="207"/>
      <c r="CT21" s="207"/>
      <c r="CU21" s="207"/>
      <c r="CV21" s="207"/>
      <c r="CW21" s="216"/>
      <c r="CX21" s="206"/>
      <c r="CY21" s="207"/>
      <c r="CZ21" s="207"/>
      <c r="DA21" s="207"/>
      <c r="DB21" s="207"/>
      <c r="DC21" s="208"/>
      <c r="DD21" s="7"/>
    </row>
    <row r="22" spans="1:108" s="1" customFormat="1" ht="18" customHeight="1">
      <c r="A22" s="7"/>
      <c r="B22" s="337" t="s">
        <v>82</v>
      </c>
      <c r="C22" s="176"/>
      <c r="D22" s="176"/>
      <c r="E22" s="176"/>
      <c r="F22" s="325" t="str">
        <f ca="1">IF(OR(I13=0,M13=0,Q13=0,U13=0),"計算に必要なスペックの入力がありません。",IF(AND(I17&lt;=$N$41,M17&lt;=$N$41,Q17&lt;=$N$41,U17&lt;=$N$41,I17 &lt;&gt; 0,M17 &lt;&gt; 0,Q17 &lt;&gt; 0,U17 &lt;&gt; 0,OR(I12="-",I12&lt;=$N$39),OR(M12="-",M12&lt;=$N$39),OR(Q12="-",Q12&lt;=$N$39),OR(U12="-",U12&lt;=$N$39),OR(I14="-",I14&lt;=$N$40),OR(M14="-",M14&lt;=$N$40),OR(Q14="-",Q14&lt;=$N$40),OR(U14="-",U14&lt;=$N$40)),"OK","短絡電流または最大動作点電流が規格値を超えているモジュールがあります。"))</f>
        <v>OK</v>
      </c>
      <c r="G22" s="325"/>
      <c r="H22" s="325"/>
      <c r="I22" s="325"/>
      <c r="J22" s="325"/>
      <c r="K22" s="325"/>
      <c r="L22" s="325"/>
      <c r="M22" s="325"/>
      <c r="N22" s="325"/>
      <c r="O22" s="325"/>
      <c r="P22" s="325"/>
      <c r="Q22" s="325"/>
      <c r="R22" s="325"/>
      <c r="S22" s="325"/>
      <c r="T22" s="325"/>
      <c r="U22" s="325"/>
      <c r="V22" s="325"/>
      <c r="W22" s="325"/>
      <c r="X22" s="326"/>
      <c r="Y22" s="9"/>
      <c r="Z22" s="313"/>
      <c r="AA22" s="269" t="s">
        <v>68</v>
      </c>
      <c r="AB22" s="221"/>
      <c r="AC22" s="221"/>
      <c r="AD22" s="221"/>
      <c r="AE22" s="221"/>
      <c r="AF22" s="269" t="s">
        <v>25</v>
      </c>
      <c r="AG22" s="306"/>
      <c r="AH22" s="222" t="str">
        <f>IF(OR(I6=0,I6="　"),"-",IF($AH$17="NG","NG",AH18*I14))</f>
        <v>-</v>
      </c>
      <c r="AI22" s="228"/>
      <c r="AJ22" s="228"/>
      <c r="AK22" s="228"/>
      <c r="AL22" s="269" t="str">
        <f>IF(OR(M6=0,M6="　"),"-",IF($AH$17="NG","NG",AL18*M14))</f>
        <v>-</v>
      </c>
      <c r="AM22" s="221"/>
      <c r="AN22" s="221"/>
      <c r="AO22" s="222"/>
      <c r="AP22" s="269" t="str">
        <f t="shared" ref="AP22" si="45">IF(OR(Q6=0,Q6="　"),"-",IF($AH$17="NG","NG",AP18*Q14))</f>
        <v>-</v>
      </c>
      <c r="AQ22" s="221"/>
      <c r="AR22" s="221"/>
      <c r="AS22" s="222"/>
      <c r="AT22" s="269" t="str">
        <f t="shared" ref="AT22" si="46">IF(OR(U6=0,U6="　"),"-",IF($AH$17="NG","NG",AT18*U14))</f>
        <v>-</v>
      </c>
      <c r="AU22" s="221"/>
      <c r="AV22" s="221"/>
      <c r="AW22" s="306"/>
      <c r="AX22" s="227" t="s">
        <v>81</v>
      </c>
      <c r="AY22" s="228"/>
      <c r="AZ22" s="228"/>
      <c r="BA22" s="229"/>
      <c r="BB22" s="7"/>
      <c r="BC22" s="7"/>
      <c r="BD22" s="7"/>
      <c r="BE22" s="220">
        <f t="shared" si="6"/>
        <v>16</v>
      </c>
      <c r="BF22" s="221"/>
      <c r="BG22" s="222"/>
      <c r="BH22" s="206"/>
      <c r="BI22" s="207"/>
      <c r="BJ22" s="207"/>
      <c r="BK22" s="207"/>
      <c r="BL22" s="207"/>
      <c r="BM22" s="216"/>
      <c r="BN22" s="217"/>
      <c r="BO22" s="218"/>
      <c r="BP22" s="218"/>
      <c r="BQ22" s="218"/>
      <c r="BR22" s="218"/>
      <c r="BS22" s="219"/>
      <c r="BT22" s="223"/>
      <c r="BU22" s="223"/>
      <c r="BV22" s="223"/>
      <c r="BW22" s="223"/>
      <c r="BX22" s="223"/>
      <c r="BY22" s="223"/>
      <c r="BZ22" s="206"/>
      <c r="CA22" s="207"/>
      <c r="CB22" s="207"/>
      <c r="CC22" s="207"/>
      <c r="CD22" s="207"/>
      <c r="CE22" s="216"/>
      <c r="CF22" s="206"/>
      <c r="CG22" s="207"/>
      <c r="CH22" s="207"/>
      <c r="CI22" s="207"/>
      <c r="CJ22" s="207"/>
      <c r="CK22" s="216"/>
      <c r="CL22" s="206"/>
      <c r="CM22" s="207"/>
      <c r="CN22" s="207"/>
      <c r="CO22" s="207"/>
      <c r="CP22" s="207"/>
      <c r="CQ22" s="216"/>
      <c r="CR22" s="206"/>
      <c r="CS22" s="207"/>
      <c r="CT22" s="207"/>
      <c r="CU22" s="207"/>
      <c r="CV22" s="207"/>
      <c r="CW22" s="216"/>
      <c r="CX22" s="206"/>
      <c r="CY22" s="207"/>
      <c r="CZ22" s="207"/>
      <c r="DA22" s="207"/>
      <c r="DB22" s="207"/>
      <c r="DC22" s="208"/>
      <c r="DD22" s="7"/>
    </row>
    <row r="23" spans="1:108" s="1" customFormat="1" ht="18" customHeight="1" thickBot="1">
      <c r="A23" s="7"/>
      <c r="B23" s="338"/>
      <c r="C23" s="178"/>
      <c r="D23" s="178"/>
      <c r="E23" s="178"/>
      <c r="F23" s="327"/>
      <c r="G23" s="327"/>
      <c r="H23" s="327"/>
      <c r="I23" s="327"/>
      <c r="J23" s="327"/>
      <c r="K23" s="327"/>
      <c r="L23" s="327"/>
      <c r="M23" s="327"/>
      <c r="N23" s="327"/>
      <c r="O23" s="327"/>
      <c r="P23" s="327"/>
      <c r="Q23" s="327"/>
      <c r="R23" s="327"/>
      <c r="S23" s="327"/>
      <c r="T23" s="327"/>
      <c r="U23" s="327"/>
      <c r="V23" s="327"/>
      <c r="W23" s="327"/>
      <c r="X23" s="328"/>
      <c r="Y23" s="9"/>
      <c r="Z23" s="313"/>
      <c r="AA23" s="269" t="s">
        <v>71</v>
      </c>
      <c r="AB23" s="221"/>
      <c r="AC23" s="221"/>
      <c r="AD23" s="221"/>
      <c r="AE23" s="221"/>
      <c r="AF23" s="269" t="s">
        <v>41</v>
      </c>
      <c r="AG23" s="306"/>
      <c r="AH23" s="222" t="str">
        <f>IF(OR(I6=0,I6="　"),"-",IF($AH$17="NG","NG",AH16*I15/1000))</f>
        <v>-</v>
      </c>
      <c r="AI23" s="228"/>
      <c r="AJ23" s="228"/>
      <c r="AK23" s="228"/>
      <c r="AL23" s="228" t="str">
        <f t="shared" ref="AL23" si="47">IF(OR(M6=0,M6="　"),"-",IF($AH$17="NG","NG",AL16*M15/1000))</f>
        <v>-</v>
      </c>
      <c r="AM23" s="228"/>
      <c r="AN23" s="228"/>
      <c r="AO23" s="228"/>
      <c r="AP23" s="228" t="str">
        <f t="shared" ref="AP23" si="48">IF(OR(Q6=0,Q6="　"),"-",IF($AH$17="NG","NG",AP16*Q15/1000))</f>
        <v>-</v>
      </c>
      <c r="AQ23" s="228"/>
      <c r="AR23" s="228"/>
      <c r="AS23" s="228"/>
      <c r="AT23" s="228" t="str">
        <f t="shared" ref="AT23" si="49">IF(OR(U6=0,U6="　"),"-",IF($AH$17="NG","NG",AT16*U15/1000))</f>
        <v>-</v>
      </c>
      <c r="AU23" s="228"/>
      <c r="AV23" s="228"/>
      <c r="AW23" s="229"/>
      <c r="AX23" s="227" t="s">
        <v>85</v>
      </c>
      <c r="AY23" s="228"/>
      <c r="AZ23" s="228"/>
      <c r="BA23" s="229"/>
      <c r="BB23" s="7"/>
      <c r="BC23" s="7"/>
      <c r="BD23" s="7"/>
      <c r="BE23" s="220">
        <f t="shared" si="6"/>
        <v>17</v>
      </c>
      <c r="BF23" s="221"/>
      <c r="BG23" s="222"/>
      <c r="BH23" s="206"/>
      <c r="BI23" s="207"/>
      <c r="BJ23" s="207"/>
      <c r="BK23" s="207"/>
      <c r="BL23" s="207"/>
      <c r="BM23" s="216"/>
      <c r="BN23" s="217"/>
      <c r="BO23" s="218"/>
      <c r="BP23" s="218"/>
      <c r="BQ23" s="218"/>
      <c r="BR23" s="218"/>
      <c r="BS23" s="219"/>
      <c r="BT23" s="223"/>
      <c r="BU23" s="223"/>
      <c r="BV23" s="223"/>
      <c r="BW23" s="223"/>
      <c r="BX23" s="223"/>
      <c r="BY23" s="223"/>
      <c r="BZ23" s="206"/>
      <c r="CA23" s="207"/>
      <c r="CB23" s="207"/>
      <c r="CC23" s="207"/>
      <c r="CD23" s="207"/>
      <c r="CE23" s="216"/>
      <c r="CF23" s="206"/>
      <c r="CG23" s="207"/>
      <c r="CH23" s="207"/>
      <c r="CI23" s="207"/>
      <c r="CJ23" s="207"/>
      <c r="CK23" s="216"/>
      <c r="CL23" s="206"/>
      <c r="CM23" s="207"/>
      <c r="CN23" s="207"/>
      <c r="CO23" s="207"/>
      <c r="CP23" s="207"/>
      <c r="CQ23" s="216"/>
      <c r="CR23" s="206"/>
      <c r="CS23" s="207"/>
      <c r="CT23" s="207"/>
      <c r="CU23" s="207"/>
      <c r="CV23" s="207"/>
      <c r="CW23" s="216"/>
      <c r="CX23" s="206"/>
      <c r="CY23" s="207"/>
      <c r="CZ23" s="207"/>
      <c r="DA23" s="207"/>
      <c r="DB23" s="207"/>
      <c r="DC23" s="208"/>
      <c r="DD23" s="7"/>
    </row>
    <row r="24" spans="1:108" s="1" customFormat="1" ht="18" customHeight="1">
      <c r="A24" s="7"/>
      <c r="B24" s="47"/>
      <c r="C24" s="47"/>
      <c r="D24" s="47"/>
      <c r="E24" s="47"/>
      <c r="F24" s="47"/>
      <c r="G24" s="47"/>
      <c r="H24" s="47"/>
      <c r="I24" s="47"/>
      <c r="J24" s="47"/>
      <c r="K24" s="47"/>
      <c r="L24" s="47"/>
      <c r="M24" s="47"/>
      <c r="N24" s="47"/>
      <c r="O24" s="47"/>
      <c r="P24" s="47"/>
      <c r="Q24" s="124"/>
      <c r="R24" s="125"/>
      <c r="S24" s="123"/>
      <c r="T24" s="123"/>
      <c r="U24" s="126" t="s">
        <v>280</v>
      </c>
      <c r="V24" s="124"/>
      <c r="W24" s="123"/>
      <c r="X24" s="126" t="str">
        <f ca="1">IF(F22="OK","OK","NG")</f>
        <v>OK</v>
      </c>
      <c r="Y24" s="9"/>
      <c r="Z24" s="313"/>
      <c r="AA24" s="269" t="s">
        <v>74</v>
      </c>
      <c r="AB24" s="221"/>
      <c r="AC24" s="221"/>
      <c r="AD24" s="221"/>
      <c r="AE24" s="221"/>
      <c r="AF24" s="269" t="s">
        <v>69</v>
      </c>
      <c r="AG24" s="306"/>
      <c r="AH24" s="230">
        <f ca="1">IF(F22="OK",SUM(AH16:AW16),"NG")</f>
        <v>0</v>
      </c>
      <c r="AI24" s="230"/>
      <c r="AJ24" s="230"/>
      <c r="AK24" s="230"/>
      <c r="AL24" s="230"/>
      <c r="AM24" s="230"/>
      <c r="AN24" s="230"/>
      <c r="AO24" s="230"/>
      <c r="AP24" s="230"/>
      <c r="AQ24" s="230"/>
      <c r="AR24" s="230"/>
      <c r="AS24" s="230"/>
      <c r="AT24" s="230"/>
      <c r="AU24" s="230"/>
      <c r="AV24" s="230"/>
      <c r="AW24" s="231"/>
      <c r="AX24" s="220" t="s">
        <v>78</v>
      </c>
      <c r="AY24" s="221"/>
      <c r="AZ24" s="221"/>
      <c r="BA24" s="306"/>
      <c r="BB24" s="7"/>
      <c r="BC24" s="7"/>
      <c r="BD24" s="7"/>
      <c r="BE24" s="220">
        <f t="shared" si="6"/>
        <v>18</v>
      </c>
      <c r="BF24" s="221"/>
      <c r="BG24" s="222"/>
      <c r="BH24" s="206"/>
      <c r="BI24" s="207"/>
      <c r="BJ24" s="207"/>
      <c r="BK24" s="207"/>
      <c r="BL24" s="207"/>
      <c r="BM24" s="216"/>
      <c r="BN24" s="249"/>
      <c r="BO24" s="249"/>
      <c r="BP24" s="249"/>
      <c r="BQ24" s="249"/>
      <c r="BR24" s="249"/>
      <c r="BS24" s="249"/>
      <c r="BT24" s="223"/>
      <c r="BU24" s="223"/>
      <c r="BV24" s="223"/>
      <c r="BW24" s="223"/>
      <c r="BX24" s="223"/>
      <c r="BY24" s="223"/>
      <c r="BZ24" s="223"/>
      <c r="CA24" s="223"/>
      <c r="CB24" s="223"/>
      <c r="CC24" s="223"/>
      <c r="CD24" s="223"/>
      <c r="CE24" s="223"/>
      <c r="CF24" s="223"/>
      <c r="CG24" s="223"/>
      <c r="CH24" s="223"/>
      <c r="CI24" s="223"/>
      <c r="CJ24" s="223"/>
      <c r="CK24" s="223"/>
      <c r="CL24" s="223"/>
      <c r="CM24" s="223"/>
      <c r="CN24" s="223"/>
      <c r="CO24" s="223"/>
      <c r="CP24" s="223"/>
      <c r="CQ24" s="223"/>
      <c r="CR24" s="223"/>
      <c r="CS24" s="223"/>
      <c r="CT24" s="223"/>
      <c r="CU24" s="223"/>
      <c r="CV24" s="223"/>
      <c r="CW24" s="223"/>
      <c r="CX24" s="223"/>
      <c r="CY24" s="223"/>
      <c r="CZ24" s="223"/>
      <c r="DA24" s="223"/>
      <c r="DB24" s="223"/>
      <c r="DC24" s="248"/>
      <c r="DD24" s="7"/>
    </row>
    <row r="25" spans="1:108" s="1" customFormat="1" ht="18" customHeight="1" thickBot="1">
      <c r="A25" s="7"/>
      <c r="B25" s="9"/>
      <c r="C25" s="9"/>
      <c r="D25" s="9"/>
      <c r="E25" s="9"/>
      <c r="F25" s="9"/>
      <c r="G25" s="9"/>
      <c r="H25" s="9"/>
      <c r="I25" s="47"/>
      <c r="J25" s="47"/>
      <c r="K25" s="47"/>
      <c r="L25" s="47"/>
      <c r="M25" s="47"/>
      <c r="N25" s="9"/>
      <c r="O25" s="9"/>
      <c r="P25" s="9"/>
      <c r="Q25" s="9"/>
      <c r="R25" s="9"/>
      <c r="S25" s="9"/>
      <c r="T25" s="9"/>
      <c r="U25" s="9"/>
      <c r="V25" s="9"/>
      <c r="W25" s="9"/>
      <c r="X25" s="9"/>
      <c r="Y25" s="9"/>
      <c r="Z25" s="314"/>
      <c r="AA25" s="264" t="s">
        <v>75</v>
      </c>
      <c r="AB25" s="225"/>
      <c r="AC25" s="225"/>
      <c r="AD25" s="225"/>
      <c r="AE25" s="225"/>
      <c r="AF25" s="264" t="s">
        <v>41</v>
      </c>
      <c r="AG25" s="342"/>
      <c r="AH25" s="271">
        <f ca="1">IF(F22="OK",SUM(AH23:AW23),"NG")</f>
        <v>0</v>
      </c>
      <c r="AI25" s="271"/>
      <c r="AJ25" s="271"/>
      <c r="AK25" s="271"/>
      <c r="AL25" s="271"/>
      <c r="AM25" s="271"/>
      <c r="AN25" s="271"/>
      <c r="AO25" s="271"/>
      <c r="AP25" s="271"/>
      <c r="AQ25" s="271"/>
      <c r="AR25" s="271"/>
      <c r="AS25" s="271"/>
      <c r="AT25" s="271"/>
      <c r="AU25" s="271"/>
      <c r="AV25" s="271"/>
      <c r="AW25" s="272"/>
      <c r="AX25" s="232" t="s">
        <v>87</v>
      </c>
      <c r="AY25" s="233"/>
      <c r="AZ25" s="233"/>
      <c r="BA25" s="234"/>
      <c r="BB25" s="7"/>
      <c r="BC25" s="7"/>
      <c r="BD25" s="7"/>
      <c r="BE25" s="220">
        <f t="shared" si="6"/>
        <v>19</v>
      </c>
      <c r="BF25" s="221"/>
      <c r="BG25" s="222"/>
      <c r="BH25" s="206"/>
      <c r="BI25" s="207"/>
      <c r="BJ25" s="207"/>
      <c r="BK25" s="207"/>
      <c r="BL25" s="207"/>
      <c r="BM25" s="216"/>
      <c r="BN25" s="249"/>
      <c r="BO25" s="249"/>
      <c r="BP25" s="249"/>
      <c r="BQ25" s="249"/>
      <c r="BR25" s="249"/>
      <c r="BS25" s="249"/>
      <c r="BT25" s="223"/>
      <c r="BU25" s="223"/>
      <c r="BV25" s="223"/>
      <c r="BW25" s="223"/>
      <c r="BX25" s="223"/>
      <c r="BY25" s="223"/>
      <c r="BZ25" s="206"/>
      <c r="CA25" s="207"/>
      <c r="CB25" s="207"/>
      <c r="CC25" s="207"/>
      <c r="CD25" s="207"/>
      <c r="CE25" s="216"/>
      <c r="CF25" s="206"/>
      <c r="CG25" s="207"/>
      <c r="CH25" s="207"/>
      <c r="CI25" s="207"/>
      <c r="CJ25" s="207"/>
      <c r="CK25" s="216"/>
      <c r="CL25" s="206"/>
      <c r="CM25" s="207"/>
      <c r="CN25" s="207"/>
      <c r="CO25" s="207"/>
      <c r="CP25" s="207"/>
      <c r="CQ25" s="216"/>
      <c r="CR25" s="206"/>
      <c r="CS25" s="207"/>
      <c r="CT25" s="207"/>
      <c r="CU25" s="207"/>
      <c r="CV25" s="207"/>
      <c r="CW25" s="216"/>
      <c r="CX25" s="206"/>
      <c r="CY25" s="207"/>
      <c r="CZ25" s="207"/>
      <c r="DA25" s="207"/>
      <c r="DB25" s="207"/>
      <c r="DC25" s="208"/>
      <c r="DD25" s="7"/>
    </row>
    <row r="26" spans="1:108" s="1" customFormat="1" ht="18" customHeight="1">
      <c r="A26" s="7"/>
      <c r="B26" s="7"/>
      <c r="C26" s="7"/>
      <c r="D26" s="7"/>
      <c r="E26" s="7"/>
      <c r="F26" s="7"/>
      <c r="G26" s="7"/>
      <c r="H26" s="7"/>
      <c r="I26" s="7"/>
      <c r="J26" s="7"/>
      <c r="K26" s="7"/>
      <c r="L26" s="7"/>
      <c r="M26" s="7"/>
      <c r="N26" s="7"/>
      <c r="O26" s="7"/>
      <c r="P26" s="7"/>
      <c r="Q26" s="7"/>
      <c r="R26" s="7"/>
      <c r="S26" s="7"/>
      <c r="T26" s="7"/>
      <c r="U26" s="7"/>
      <c r="V26" s="7"/>
      <c r="W26" s="7"/>
      <c r="X26" s="7"/>
      <c r="Y26" s="7"/>
      <c r="Z26" s="36"/>
      <c r="AA26" s="37"/>
      <c r="AB26" s="37"/>
      <c r="AC26" s="37"/>
      <c r="AD26" s="37"/>
      <c r="AE26" s="37"/>
      <c r="AF26" s="37"/>
      <c r="AG26" s="37"/>
      <c r="AH26" s="265" t="s">
        <v>127</v>
      </c>
      <c r="AI26" s="203"/>
      <c r="AJ26" s="203" t="s">
        <v>128</v>
      </c>
      <c r="AK26" s="205"/>
      <c r="AL26" s="202" t="s">
        <v>127</v>
      </c>
      <c r="AM26" s="203"/>
      <c r="AN26" s="203" t="s">
        <v>128</v>
      </c>
      <c r="AO26" s="246"/>
      <c r="AP26" s="204" t="s">
        <v>127</v>
      </c>
      <c r="AQ26" s="203"/>
      <c r="AR26" s="203" t="s">
        <v>128</v>
      </c>
      <c r="AS26" s="205"/>
      <c r="AT26" s="202" t="s">
        <v>127</v>
      </c>
      <c r="AU26" s="203"/>
      <c r="AV26" s="203" t="s">
        <v>128</v>
      </c>
      <c r="AW26" s="247"/>
      <c r="AX26" s="237" t="s">
        <v>135</v>
      </c>
      <c r="AY26" s="238"/>
      <c r="AZ26" s="238"/>
      <c r="BA26" s="239"/>
      <c r="BB26" s="13"/>
      <c r="BC26" s="7"/>
      <c r="BD26" s="7"/>
      <c r="BE26" s="220">
        <f t="shared" si="6"/>
        <v>20</v>
      </c>
      <c r="BF26" s="221"/>
      <c r="BG26" s="222"/>
      <c r="BH26" s="206"/>
      <c r="BI26" s="207"/>
      <c r="BJ26" s="207"/>
      <c r="BK26" s="207"/>
      <c r="BL26" s="207"/>
      <c r="BM26" s="216"/>
      <c r="BN26" s="249"/>
      <c r="BO26" s="249"/>
      <c r="BP26" s="249"/>
      <c r="BQ26" s="249"/>
      <c r="BR26" s="249"/>
      <c r="BS26" s="249"/>
      <c r="BT26" s="223"/>
      <c r="BU26" s="223"/>
      <c r="BV26" s="223"/>
      <c r="BW26" s="223"/>
      <c r="BX26" s="223"/>
      <c r="BY26" s="223"/>
      <c r="BZ26" s="206"/>
      <c r="CA26" s="207"/>
      <c r="CB26" s="207"/>
      <c r="CC26" s="207"/>
      <c r="CD26" s="207"/>
      <c r="CE26" s="216"/>
      <c r="CF26" s="206"/>
      <c r="CG26" s="207"/>
      <c r="CH26" s="207"/>
      <c r="CI26" s="207"/>
      <c r="CJ26" s="207"/>
      <c r="CK26" s="216"/>
      <c r="CL26" s="206"/>
      <c r="CM26" s="207"/>
      <c r="CN26" s="207"/>
      <c r="CO26" s="207"/>
      <c r="CP26" s="207"/>
      <c r="CQ26" s="216"/>
      <c r="CR26" s="206"/>
      <c r="CS26" s="207"/>
      <c r="CT26" s="207"/>
      <c r="CU26" s="207"/>
      <c r="CV26" s="207"/>
      <c r="CW26" s="216"/>
      <c r="CX26" s="206"/>
      <c r="CY26" s="207"/>
      <c r="CZ26" s="207"/>
      <c r="DA26" s="207"/>
      <c r="DB26" s="207"/>
      <c r="DC26" s="208"/>
      <c r="DD26" s="7"/>
    </row>
    <row r="27" spans="1:108" s="1" customFormat="1" ht="18" customHeight="1">
      <c r="A27" s="7"/>
      <c r="B27" s="9"/>
      <c r="C27" s="9"/>
      <c r="D27" s="9"/>
      <c r="E27" s="9"/>
      <c r="F27" s="51"/>
      <c r="G27" s="51"/>
      <c r="H27" s="51"/>
      <c r="I27" s="51"/>
      <c r="J27" s="51"/>
      <c r="K27" s="51"/>
      <c r="L27" s="51"/>
      <c r="M27" s="51"/>
      <c r="N27" s="51"/>
      <c r="O27" s="51"/>
      <c r="P27" s="51"/>
      <c r="Q27" s="51"/>
      <c r="R27" s="7"/>
      <c r="S27" s="7"/>
      <c r="T27" s="7"/>
      <c r="U27" s="7"/>
      <c r="V27" s="7"/>
      <c r="W27" s="7"/>
      <c r="X27" s="7"/>
      <c r="Y27" s="7"/>
      <c r="Z27" s="38"/>
      <c r="AA27" s="13"/>
      <c r="AB27" s="13"/>
      <c r="AC27" s="13"/>
      <c r="AD27" s="13"/>
      <c r="AE27" s="13"/>
      <c r="AF27" s="13"/>
      <c r="AG27" s="13"/>
      <c r="AH27" s="266" t="str">
        <f ca="1">IF($AH$7="NG","",'計算シート(PV回路1)'!W266)</f>
        <v/>
      </c>
      <c r="AI27" s="197"/>
      <c r="AJ27" s="197" t="str">
        <f ca="1">IF($AH$7="NG","",'計算シート(PV回路1)'!X266)</f>
        <v/>
      </c>
      <c r="AK27" s="199"/>
      <c r="AL27" s="196" t="str">
        <f ca="1">IF($AL$7="NG","",'計算シート(PV回路2)'!W266)</f>
        <v/>
      </c>
      <c r="AM27" s="197"/>
      <c r="AN27" s="197" t="str">
        <f ca="1">IF($AL$7="NG","",'計算シート(PV回路2)'!X266)</f>
        <v/>
      </c>
      <c r="AO27" s="199"/>
      <c r="AP27" s="196" t="str">
        <f ca="1">IF($AP$7="NG","",'計算シート(PV回路3)'!W266)</f>
        <v/>
      </c>
      <c r="AQ27" s="197"/>
      <c r="AR27" s="197" t="str">
        <f ca="1">IF($AP$7="NG","",'計算シート(PV回路3)'!X266)</f>
        <v/>
      </c>
      <c r="AS27" s="199"/>
      <c r="AT27" s="196" t="str">
        <f ca="1">IF($AT$7="NG","",'計算シート(PV回路4)'!W266)</f>
        <v/>
      </c>
      <c r="AU27" s="197"/>
      <c r="AV27" s="197" t="str">
        <f ca="1">IF($AT$7="NG","",'計算シート(PV回路4)'!X266)</f>
        <v/>
      </c>
      <c r="AW27" s="198"/>
      <c r="AX27" s="240"/>
      <c r="AY27" s="241"/>
      <c r="AZ27" s="241"/>
      <c r="BA27" s="242"/>
      <c r="BB27" s="13"/>
      <c r="BC27" s="7"/>
      <c r="BD27" s="7"/>
      <c r="BE27" s="220">
        <f t="shared" si="6"/>
        <v>21</v>
      </c>
      <c r="BF27" s="221"/>
      <c r="BG27" s="222"/>
      <c r="BH27" s="206"/>
      <c r="BI27" s="207"/>
      <c r="BJ27" s="207"/>
      <c r="BK27" s="207"/>
      <c r="BL27" s="207"/>
      <c r="BM27" s="216"/>
      <c r="BN27" s="217"/>
      <c r="BO27" s="218"/>
      <c r="BP27" s="218"/>
      <c r="BQ27" s="218"/>
      <c r="BR27" s="218"/>
      <c r="BS27" s="219"/>
      <c r="BT27" s="206"/>
      <c r="BU27" s="207"/>
      <c r="BV27" s="207"/>
      <c r="BW27" s="207"/>
      <c r="BX27" s="207"/>
      <c r="BY27" s="216"/>
      <c r="BZ27" s="206"/>
      <c r="CA27" s="207"/>
      <c r="CB27" s="207"/>
      <c r="CC27" s="207"/>
      <c r="CD27" s="207"/>
      <c r="CE27" s="216"/>
      <c r="CF27" s="206"/>
      <c r="CG27" s="207"/>
      <c r="CH27" s="207"/>
      <c r="CI27" s="207"/>
      <c r="CJ27" s="207"/>
      <c r="CK27" s="216"/>
      <c r="CL27" s="206"/>
      <c r="CM27" s="207"/>
      <c r="CN27" s="207"/>
      <c r="CO27" s="207"/>
      <c r="CP27" s="207"/>
      <c r="CQ27" s="216"/>
      <c r="CR27" s="206"/>
      <c r="CS27" s="207"/>
      <c r="CT27" s="207"/>
      <c r="CU27" s="207"/>
      <c r="CV27" s="207"/>
      <c r="CW27" s="216"/>
      <c r="CX27" s="206"/>
      <c r="CY27" s="207"/>
      <c r="CZ27" s="207"/>
      <c r="DA27" s="207"/>
      <c r="DB27" s="207"/>
      <c r="DC27" s="208"/>
      <c r="DD27" s="7"/>
    </row>
    <row r="28" spans="1:108" s="1" customFormat="1" ht="18" customHeight="1">
      <c r="A28" s="7"/>
      <c r="B28" s="9"/>
      <c r="C28" s="9"/>
      <c r="D28" s="9"/>
      <c r="E28" s="9"/>
      <c r="F28" s="51"/>
      <c r="G28" s="51"/>
      <c r="H28" s="51"/>
      <c r="I28" s="51"/>
      <c r="J28" s="51"/>
      <c r="K28" s="51"/>
      <c r="L28" s="51"/>
      <c r="M28" s="51"/>
      <c r="N28" s="51"/>
      <c r="O28" s="51"/>
      <c r="P28" s="51"/>
      <c r="Q28" s="51"/>
      <c r="R28" s="7"/>
      <c r="S28" s="7"/>
      <c r="T28" s="7"/>
      <c r="U28" s="7"/>
      <c r="V28" s="7"/>
      <c r="W28" s="7"/>
      <c r="X28" s="7"/>
      <c r="Y28" s="7"/>
      <c r="Z28" s="38"/>
      <c r="AA28" s="13"/>
      <c r="AB28" s="13"/>
      <c r="AC28" s="13"/>
      <c r="AD28" s="13"/>
      <c r="AE28" s="13"/>
      <c r="AF28" s="13"/>
      <c r="AG28" s="13"/>
      <c r="AH28" s="266" t="str">
        <f ca="1">IF($AH$7="NG","",'計算シート(PV回路1)'!W267)</f>
        <v/>
      </c>
      <c r="AI28" s="197"/>
      <c r="AJ28" s="197" t="str">
        <f ca="1">IF($AH$7="NG","",'計算シート(PV回路1)'!X267)</f>
        <v/>
      </c>
      <c r="AK28" s="199"/>
      <c r="AL28" s="196" t="str">
        <f ca="1">IF($AL$7="NG","",'計算シート(PV回路2)'!W267)</f>
        <v/>
      </c>
      <c r="AM28" s="197"/>
      <c r="AN28" s="197" t="str">
        <f ca="1">IF($AL$7="NG","",'計算シート(PV回路2)'!X267)</f>
        <v/>
      </c>
      <c r="AO28" s="199"/>
      <c r="AP28" s="196" t="str">
        <f ca="1">IF($AP$7="NG","",'計算シート(PV回路3)'!W267)</f>
        <v/>
      </c>
      <c r="AQ28" s="197"/>
      <c r="AR28" s="197" t="str">
        <f ca="1">IF($AP$7="NG","",'計算シート(PV回路3)'!X267)</f>
        <v/>
      </c>
      <c r="AS28" s="199"/>
      <c r="AT28" s="196" t="str">
        <f ca="1">IF($AT$7="NG","",'計算シート(PV回路4)'!W267)</f>
        <v/>
      </c>
      <c r="AU28" s="197"/>
      <c r="AV28" s="197" t="str">
        <f ca="1">IF($AT$7="NG","",'計算シート(PV回路4)'!X267)</f>
        <v/>
      </c>
      <c r="AW28" s="198"/>
      <c r="AX28" s="240"/>
      <c r="AY28" s="241"/>
      <c r="AZ28" s="241"/>
      <c r="BA28" s="242"/>
      <c r="BB28" s="13"/>
      <c r="BC28" s="7"/>
      <c r="BD28" s="7"/>
      <c r="BE28" s="220">
        <f t="shared" si="6"/>
        <v>22</v>
      </c>
      <c r="BF28" s="221"/>
      <c r="BG28" s="222"/>
      <c r="BH28" s="206"/>
      <c r="BI28" s="207"/>
      <c r="BJ28" s="207"/>
      <c r="BK28" s="207"/>
      <c r="BL28" s="207"/>
      <c r="BM28" s="216"/>
      <c r="BN28" s="217"/>
      <c r="BO28" s="218"/>
      <c r="BP28" s="218"/>
      <c r="BQ28" s="218"/>
      <c r="BR28" s="218"/>
      <c r="BS28" s="219"/>
      <c r="BT28" s="206"/>
      <c r="BU28" s="207"/>
      <c r="BV28" s="207"/>
      <c r="BW28" s="207"/>
      <c r="BX28" s="207"/>
      <c r="BY28" s="216"/>
      <c r="BZ28" s="206"/>
      <c r="CA28" s="207"/>
      <c r="CB28" s="207"/>
      <c r="CC28" s="207"/>
      <c r="CD28" s="207"/>
      <c r="CE28" s="216"/>
      <c r="CF28" s="206"/>
      <c r="CG28" s="207"/>
      <c r="CH28" s="207"/>
      <c r="CI28" s="207"/>
      <c r="CJ28" s="207"/>
      <c r="CK28" s="216"/>
      <c r="CL28" s="206"/>
      <c r="CM28" s="207"/>
      <c r="CN28" s="207"/>
      <c r="CO28" s="207"/>
      <c r="CP28" s="207"/>
      <c r="CQ28" s="216"/>
      <c r="CR28" s="206"/>
      <c r="CS28" s="207"/>
      <c r="CT28" s="207"/>
      <c r="CU28" s="207"/>
      <c r="CV28" s="207"/>
      <c r="CW28" s="216"/>
      <c r="CX28" s="206"/>
      <c r="CY28" s="207"/>
      <c r="CZ28" s="207"/>
      <c r="DA28" s="207"/>
      <c r="DB28" s="207"/>
      <c r="DC28" s="208"/>
      <c r="DD28" s="7"/>
    </row>
    <row r="29" spans="1:108" s="1" customFormat="1" ht="18" customHeight="1">
      <c r="A29" s="7"/>
      <c r="B29" s="9"/>
      <c r="C29" s="9"/>
      <c r="D29" s="9"/>
      <c r="E29" s="9"/>
      <c r="F29" s="51"/>
      <c r="G29" s="51"/>
      <c r="H29" s="51"/>
      <c r="I29" s="51"/>
      <c r="J29" s="51"/>
      <c r="K29" s="51"/>
      <c r="L29" s="51"/>
      <c r="M29" s="51"/>
      <c r="N29" s="51"/>
      <c r="O29" s="51"/>
      <c r="P29" s="51"/>
      <c r="Q29" s="51"/>
      <c r="R29" s="7"/>
      <c r="S29" s="7"/>
      <c r="T29" s="7"/>
      <c r="U29" s="7"/>
      <c r="V29" s="7"/>
      <c r="W29" s="7"/>
      <c r="X29" s="7"/>
      <c r="Y29" s="7"/>
      <c r="Z29" s="39"/>
      <c r="AA29" s="7"/>
      <c r="AH29" s="266" t="str">
        <f ca="1">IF($AH$7="NG","",'計算シート(PV回路1)'!W268)</f>
        <v/>
      </c>
      <c r="AI29" s="197"/>
      <c r="AJ29" s="197" t="str">
        <f ca="1">IF($AH$7="NG","",'計算シート(PV回路1)'!X268)</f>
        <v/>
      </c>
      <c r="AK29" s="199"/>
      <c r="AL29" s="196" t="str">
        <f ca="1">IF($AL$7="NG","",'計算シート(PV回路2)'!W268)</f>
        <v/>
      </c>
      <c r="AM29" s="197"/>
      <c r="AN29" s="197" t="str">
        <f ca="1">IF($AL$7="NG","",'計算シート(PV回路2)'!X268)</f>
        <v/>
      </c>
      <c r="AO29" s="199"/>
      <c r="AP29" s="196" t="str">
        <f ca="1">IF($AP$7="NG","",'計算シート(PV回路3)'!W268)</f>
        <v/>
      </c>
      <c r="AQ29" s="197"/>
      <c r="AR29" s="197" t="str">
        <f ca="1">IF($AP$7="NG","",'計算シート(PV回路3)'!X268)</f>
        <v/>
      </c>
      <c r="AS29" s="199"/>
      <c r="AT29" s="196" t="str">
        <f ca="1">IF($AT$7="NG","",'計算シート(PV回路4)'!W268)</f>
        <v/>
      </c>
      <c r="AU29" s="197"/>
      <c r="AV29" s="197" t="str">
        <f ca="1">IF($AT$7="NG","",'計算シート(PV回路4)'!X268)</f>
        <v/>
      </c>
      <c r="AW29" s="198"/>
      <c r="AX29" s="240"/>
      <c r="AY29" s="241"/>
      <c r="AZ29" s="241"/>
      <c r="BA29" s="242"/>
      <c r="BB29" s="7"/>
      <c r="BC29" s="7"/>
      <c r="BD29" s="7"/>
      <c r="BE29" s="220">
        <f t="shared" si="6"/>
        <v>23</v>
      </c>
      <c r="BF29" s="221"/>
      <c r="BG29" s="222"/>
      <c r="BH29" s="209"/>
      <c r="BI29" s="210"/>
      <c r="BJ29" s="210"/>
      <c r="BK29" s="210"/>
      <c r="BL29" s="210"/>
      <c r="BM29" s="211"/>
      <c r="BN29" s="213"/>
      <c r="BO29" s="214"/>
      <c r="BP29" s="214"/>
      <c r="BQ29" s="214"/>
      <c r="BR29" s="214"/>
      <c r="BS29" s="215"/>
      <c r="BT29" s="209"/>
      <c r="BU29" s="210"/>
      <c r="BV29" s="210"/>
      <c r="BW29" s="210"/>
      <c r="BX29" s="210"/>
      <c r="BY29" s="211"/>
      <c r="BZ29" s="209"/>
      <c r="CA29" s="210"/>
      <c r="CB29" s="210"/>
      <c r="CC29" s="210"/>
      <c r="CD29" s="210"/>
      <c r="CE29" s="211"/>
      <c r="CF29" s="209"/>
      <c r="CG29" s="210"/>
      <c r="CH29" s="210"/>
      <c r="CI29" s="210"/>
      <c r="CJ29" s="210"/>
      <c r="CK29" s="211"/>
      <c r="CL29" s="209"/>
      <c r="CM29" s="210"/>
      <c r="CN29" s="210"/>
      <c r="CO29" s="210"/>
      <c r="CP29" s="210"/>
      <c r="CQ29" s="211"/>
      <c r="CR29" s="209"/>
      <c r="CS29" s="210"/>
      <c r="CT29" s="210"/>
      <c r="CU29" s="210"/>
      <c r="CV29" s="210"/>
      <c r="CW29" s="211"/>
      <c r="CX29" s="209"/>
      <c r="CY29" s="210"/>
      <c r="CZ29" s="210"/>
      <c r="DA29" s="210"/>
      <c r="DB29" s="210"/>
      <c r="DC29" s="212"/>
      <c r="DD29" s="7"/>
    </row>
    <row r="30" spans="1:108" s="1" customFormat="1" ht="18" customHeight="1">
      <c r="A30" s="7"/>
      <c r="B30" s="9"/>
      <c r="C30" s="9"/>
      <c r="D30" s="9"/>
      <c r="E30" s="9"/>
      <c r="F30" s="51"/>
      <c r="G30" s="51"/>
      <c r="H30" s="51"/>
      <c r="I30" s="51"/>
      <c r="J30" s="51"/>
      <c r="K30" s="51"/>
      <c r="L30" s="51"/>
      <c r="M30" s="51"/>
      <c r="N30" s="51"/>
      <c r="O30" s="51"/>
      <c r="P30" s="51"/>
      <c r="Q30" s="51"/>
      <c r="R30" s="7"/>
      <c r="S30" s="7"/>
      <c r="T30" s="7"/>
      <c r="U30" s="7"/>
      <c r="V30" s="7"/>
      <c r="W30" s="7"/>
      <c r="X30" s="7"/>
      <c r="Y30" s="7"/>
      <c r="Z30" s="40"/>
      <c r="AB30" s="7"/>
      <c r="AC30" s="7"/>
      <c r="AD30" s="7"/>
      <c r="AE30" s="7"/>
      <c r="AF30" s="7"/>
      <c r="AG30" s="7"/>
      <c r="AH30" s="266" t="str">
        <f ca="1">IF($AH$7="NG","",'計算シート(PV回路1)'!W269)</f>
        <v/>
      </c>
      <c r="AI30" s="197"/>
      <c r="AJ30" s="197" t="str">
        <f ca="1">IF($AH$7="NG","",'計算シート(PV回路1)'!X269)</f>
        <v/>
      </c>
      <c r="AK30" s="199"/>
      <c r="AL30" s="196" t="str">
        <f ca="1">IF($AL$7="NG","",'計算シート(PV回路2)'!W269)</f>
        <v/>
      </c>
      <c r="AM30" s="197"/>
      <c r="AN30" s="197" t="str">
        <f ca="1">IF($AL$7="NG","",'計算シート(PV回路2)'!X269)</f>
        <v/>
      </c>
      <c r="AO30" s="199"/>
      <c r="AP30" s="196" t="str">
        <f ca="1">IF($AP$7="NG","",'計算シート(PV回路3)'!W269)</f>
        <v/>
      </c>
      <c r="AQ30" s="197"/>
      <c r="AR30" s="197" t="str">
        <f ca="1">IF($AP$7="NG","",'計算シート(PV回路3)'!X269)</f>
        <v/>
      </c>
      <c r="AS30" s="199"/>
      <c r="AT30" s="196" t="str">
        <f ca="1">IF($AT$7="NG","",'計算シート(PV回路4)'!W269)</f>
        <v/>
      </c>
      <c r="AU30" s="197"/>
      <c r="AV30" s="197" t="str">
        <f ca="1">IF($AT$7="NG","",'計算シート(PV回路4)'!X269)</f>
        <v/>
      </c>
      <c r="AW30" s="198"/>
      <c r="AX30" s="240"/>
      <c r="AY30" s="241"/>
      <c r="AZ30" s="241"/>
      <c r="BA30" s="242"/>
      <c r="BB30" s="7"/>
      <c r="BC30" s="7"/>
      <c r="BD30" s="7"/>
      <c r="BE30" s="220">
        <f t="shared" si="6"/>
        <v>24</v>
      </c>
      <c r="BF30" s="221"/>
      <c r="BG30" s="222"/>
      <c r="BH30" s="209"/>
      <c r="BI30" s="210"/>
      <c r="BJ30" s="210"/>
      <c r="BK30" s="210"/>
      <c r="BL30" s="210"/>
      <c r="BM30" s="211"/>
      <c r="BN30" s="213"/>
      <c r="BO30" s="214"/>
      <c r="BP30" s="214"/>
      <c r="BQ30" s="214"/>
      <c r="BR30" s="214"/>
      <c r="BS30" s="215"/>
      <c r="BT30" s="209"/>
      <c r="BU30" s="210"/>
      <c r="BV30" s="210"/>
      <c r="BW30" s="210"/>
      <c r="BX30" s="210"/>
      <c r="BY30" s="211"/>
      <c r="BZ30" s="209"/>
      <c r="CA30" s="210"/>
      <c r="CB30" s="210"/>
      <c r="CC30" s="210"/>
      <c r="CD30" s="210"/>
      <c r="CE30" s="211"/>
      <c r="CF30" s="209"/>
      <c r="CG30" s="210"/>
      <c r="CH30" s="210"/>
      <c r="CI30" s="210"/>
      <c r="CJ30" s="210"/>
      <c r="CK30" s="211"/>
      <c r="CL30" s="209"/>
      <c r="CM30" s="210"/>
      <c r="CN30" s="210"/>
      <c r="CO30" s="210"/>
      <c r="CP30" s="210"/>
      <c r="CQ30" s="211"/>
      <c r="CR30" s="209"/>
      <c r="CS30" s="210"/>
      <c r="CT30" s="210"/>
      <c r="CU30" s="210"/>
      <c r="CV30" s="210"/>
      <c r="CW30" s="211"/>
      <c r="CX30" s="209"/>
      <c r="CY30" s="210"/>
      <c r="CZ30" s="210"/>
      <c r="DA30" s="210"/>
      <c r="DB30" s="210"/>
      <c r="DC30" s="212"/>
      <c r="DD30" s="7"/>
    </row>
    <row r="31" spans="1:108" s="1" customFormat="1" ht="18" customHeight="1">
      <c r="A31" s="7"/>
      <c r="B31" s="7"/>
      <c r="C31" s="7"/>
      <c r="D31" s="7"/>
      <c r="E31" s="7"/>
      <c r="F31" s="7"/>
      <c r="G31" s="7"/>
      <c r="H31" s="7"/>
      <c r="I31" s="7"/>
      <c r="J31" s="7"/>
      <c r="K31" s="7"/>
      <c r="L31" s="7"/>
      <c r="M31" s="7"/>
      <c r="N31" s="7"/>
      <c r="O31" s="7"/>
      <c r="P31" s="7"/>
      <c r="Q31" s="7"/>
      <c r="R31" s="7"/>
      <c r="S31" s="7"/>
      <c r="T31" s="7"/>
      <c r="U31" s="7"/>
      <c r="V31" s="7"/>
      <c r="W31" s="7"/>
      <c r="X31" s="7"/>
      <c r="Y31" s="7"/>
      <c r="Z31" s="40"/>
      <c r="AH31" s="266" t="str">
        <f ca="1">IF($AH$7="NG","",'計算シート(PV回路1)'!W270)</f>
        <v/>
      </c>
      <c r="AI31" s="197"/>
      <c r="AJ31" s="197" t="str">
        <f ca="1">IF($AH$7="NG","",'計算シート(PV回路1)'!X270)</f>
        <v/>
      </c>
      <c r="AK31" s="199"/>
      <c r="AL31" s="196" t="str">
        <f ca="1">IF($AL$7="NG","",'計算シート(PV回路2)'!W270)</f>
        <v/>
      </c>
      <c r="AM31" s="197"/>
      <c r="AN31" s="197" t="str">
        <f ca="1">IF($AL$7="NG","",'計算シート(PV回路2)'!X270)</f>
        <v/>
      </c>
      <c r="AO31" s="199"/>
      <c r="AP31" s="196" t="str">
        <f ca="1">IF($AP$7="NG","",'計算シート(PV回路3)'!W270)</f>
        <v/>
      </c>
      <c r="AQ31" s="197"/>
      <c r="AR31" s="197" t="str">
        <f ca="1">IF($AP$7="NG","",'計算シート(PV回路3)'!X270)</f>
        <v/>
      </c>
      <c r="AS31" s="199"/>
      <c r="AT31" s="196" t="str">
        <f ca="1">IF($AT$7="NG","",'計算シート(PV回路4)'!W270)</f>
        <v/>
      </c>
      <c r="AU31" s="197"/>
      <c r="AV31" s="197" t="str">
        <f ca="1">IF($AT$7="NG","",'計算シート(PV回路4)'!X270)</f>
        <v/>
      </c>
      <c r="AW31" s="198"/>
      <c r="AX31" s="240"/>
      <c r="AY31" s="241"/>
      <c r="AZ31" s="241"/>
      <c r="BA31" s="242"/>
      <c r="BB31" s="7"/>
      <c r="BC31" s="7"/>
      <c r="BD31" s="7"/>
      <c r="BE31" s="220">
        <f t="shared" si="6"/>
        <v>25</v>
      </c>
      <c r="BF31" s="221"/>
      <c r="BG31" s="222"/>
      <c r="BH31" s="209"/>
      <c r="BI31" s="210"/>
      <c r="BJ31" s="210"/>
      <c r="BK31" s="210"/>
      <c r="BL31" s="210"/>
      <c r="BM31" s="211"/>
      <c r="BN31" s="213"/>
      <c r="BO31" s="214"/>
      <c r="BP31" s="214"/>
      <c r="BQ31" s="214"/>
      <c r="BR31" s="214"/>
      <c r="BS31" s="215"/>
      <c r="BT31" s="209"/>
      <c r="BU31" s="210"/>
      <c r="BV31" s="210"/>
      <c r="BW31" s="210"/>
      <c r="BX31" s="210"/>
      <c r="BY31" s="211"/>
      <c r="BZ31" s="209"/>
      <c r="CA31" s="210"/>
      <c r="CB31" s="210"/>
      <c r="CC31" s="210"/>
      <c r="CD31" s="210"/>
      <c r="CE31" s="211"/>
      <c r="CF31" s="209"/>
      <c r="CG31" s="210"/>
      <c r="CH31" s="210"/>
      <c r="CI31" s="210"/>
      <c r="CJ31" s="210"/>
      <c r="CK31" s="211"/>
      <c r="CL31" s="209"/>
      <c r="CM31" s="210"/>
      <c r="CN31" s="210"/>
      <c r="CO31" s="210"/>
      <c r="CP31" s="210"/>
      <c r="CQ31" s="211"/>
      <c r="CR31" s="209"/>
      <c r="CS31" s="210"/>
      <c r="CT31" s="210"/>
      <c r="CU31" s="210"/>
      <c r="CV31" s="210"/>
      <c r="CW31" s="211"/>
      <c r="CX31" s="209"/>
      <c r="CY31" s="210"/>
      <c r="CZ31" s="210"/>
      <c r="DA31" s="210"/>
      <c r="DB31" s="210"/>
      <c r="DC31" s="212"/>
      <c r="DD31" s="7"/>
    </row>
    <row r="32" spans="1:108" s="1" customFormat="1" ht="18" customHeight="1" thickBot="1">
      <c r="A32" s="7"/>
      <c r="B32" s="11" t="s">
        <v>265</v>
      </c>
      <c r="C32" s="7"/>
      <c r="D32" s="7"/>
      <c r="E32" s="7"/>
      <c r="F32" s="7"/>
      <c r="G32" s="7"/>
      <c r="H32" s="7"/>
      <c r="I32" s="7"/>
      <c r="J32" s="7"/>
      <c r="K32" s="7"/>
      <c r="L32" s="7"/>
      <c r="M32" s="7"/>
      <c r="N32" s="7"/>
      <c r="O32" s="7"/>
      <c r="P32" s="7"/>
      <c r="Q32" s="7"/>
      <c r="R32" s="7"/>
      <c r="S32" s="7"/>
      <c r="T32" s="7"/>
      <c r="U32" s="7"/>
      <c r="V32" s="7"/>
      <c r="W32" s="7"/>
      <c r="X32" s="7"/>
      <c r="Y32" s="7"/>
      <c r="Z32" s="41"/>
      <c r="AA32" s="7"/>
      <c r="AH32" s="266" t="str">
        <f ca="1">IF($AH$7="NG","",'計算シート(PV回路1)'!W271)</f>
        <v/>
      </c>
      <c r="AI32" s="197"/>
      <c r="AJ32" s="197" t="str">
        <f ca="1">IF($AH$7="NG","",'計算シート(PV回路1)'!X271)</f>
        <v/>
      </c>
      <c r="AK32" s="199"/>
      <c r="AL32" s="196" t="str">
        <f ca="1">IF($AL$7="NG","",'計算シート(PV回路2)'!W271)</f>
        <v/>
      </c>
      <c r="AM32" s="197"/>
      <c r="AN32" s="197" t="str">
        <f ca="1">IF($AL$7="NG","",'計算シート(PV回路2)'!X271)</f>
        <v/>
      </c>
      <c r="AO32" s="199"/>
      <c r="AP32" s="196" t="str">
        <f ca="1">IF($AP$7="NG","",'計算シート(PV回路3)'!W271)</f>
        <v/>
      </c>
      <c r="AQ32" s="197"/>
      <c r="AR32" s="197" t="str">
        <f ca="1">IF($AP$7="NG","",'計算シート(PV回路3)'!X271)</f>
        <v/>
      </c>
      <c r="AS32" s="199"/>
      <c r="AT32" s="196" t="str">
        <f ca="1">IF($AT$7="NG","",'計算シート(PV回路4)'!W271)</f>
        <v/>
      </c>
      <c r="AU32" s="197"/>
      <c r="AV32" s="197" t="str">
        <f ca="1">IF($AT$7="NG","",'計算シート(PV回路4)'!X271)</f>
        <v/>
      </c>
      <c r="AW32" s="198"/>
      <c r="AX32" s="240"/>
      <c r="AY32" s="241"/>
      <c r="AZ32" s="241"/>
      <c r="BA32" s="242"/>
      <c r="BB32" s="7"/>
      <c r="BC32" s="7"/>
      <c r="BD32" s="7"/>
      <c r="BE32" s="220">
        <f t="shared" si="6"/>
        <v>26</v>
      </c>
      <c r="BF32" s="221"/>
      <c r="BG32" s="222"/>
      <c r="BH32" s="206"/>
      <c r="BI32" s="207"/>
      <c r="BJ32" s="207"/>
      <c r="BK32" s="207"/>
      <c r="BL32" s="207"/>
      <c r="BM32" s="216"/>
      <c r="BN32" s="217"/>
      <c r="BO32" s="218"/>
      <c r="BP32" s="218"/>
      <c r="BQ32" s="218"/>
      <c r="BR32" s="218"/>
      <c r="BS32" s="219"/>
      <c r="BT32" s="223"/>
      <c r="BU32" s="223"/>
      <c r="BV32" s="223"/>
      <c r="BW32" s="223"/>
      <c r="BX32" s="223"/>
      <c r="BY32" s="223"/>
      <c r="BZ32" s="206"/>
      <c r="CA32" s="207"/>
      <c r="CB32" s="207"/>
      <c r="CC32" s="207"/>
      <c r="CD32" s="207"/>
      <c r="CE32" s="216"/>
      <c r="CF32" s="206"/>
      <c r="CG32" s="207"/>
      <c r="CH32" s="207"/>
      <c r="CI32" s="207"/>
      <c r="CJ32" s="207"/>
      <c r="CK32" s="216"/>
      <c r="CL32" s="206"/>
      <c r="CM32" s="207"/>
      <c r="CN32" s="207"/>
      <c r="CO32" s="207"/>
      <c r="CP32" s="207"/>
      <c r="CQ32" s="216"/>
      <c r="CR32" s="206"/>
      <c r="CS32" s="207"/>
      <c r="CT32" s="207"/>
      <c r="CU32" s="207"/>
      <c r="CV32" s="207"/>
      <c r="CW32" s="216"/>
      <c r="CX32" s="206"/>
      <c r="CY32" s="207"/>
      <c r="CZ32" s="207"/>
      <c r="DA32" s="207"/>
      <c r="DB32" s="207"/>
      <c r="DC32" s="208"/>
      <c r="DD32" s="7"/>
    </row>
    <row r="33" spans="1:108" s="1" customFormat="1" ht="18" customHeight="1">
      <c r="A33" s="7"/>
      <c r="B33" s="343" t="s">
        <v>0</v>
      </c>
      <c r="C33" s="344"/>
      <c r="D33" s="344"/>
      <c r="E33" s="344"/>
      <c r="F33" s="344"/>
      <c r="G33" s="344"/>
      <c r="H33" s="345"/>
      <c r="I33" s="346" t="s">
        <v>1</v>
      </c>
      <c r="J33" s="344"/>
      <c r="K33" s="345"/>
      <c r="L33" s="346" t="s">
        <v>37</v>
      </c>
      <c r="M33" s="345"/>
      <c r="N33" s="346" t="s">
        <v>2</v>
      </c>
      <c r="O33" s="344"/>
      <c r="P33" s="344"/>
      <c r="Q33" s="350"/>
      <c r="R33" s="7"/>
      <c r="S33" s="7"/>
      <c r="T33" s="7"/>
      <c r="U33" s="7"/>
      <c r="V33" s="7"/>
      <c r="W33" s="7"/>
      <c r="X33" s="7"/>
      <c r="Y33" s="7"/>
      <c r="Z33" s="190" t="s">
        <v>131</v>
      </c>
      <c r="AA33" s="191"/>
      <c r="AB33" s="191"/>
      <c r="AC33" s="191"/>
      <c r="AD33" s="191"/>
      <c r="AE33" s="191"/>
      <c r="AF33" s="191"/>
      <c r="AG33" s="192"/>
      <c r="AH33" s="266" t="str">
        <f ca="1">IF($AH$7="NG","",'計算シート(PV回路1)'!W272)</f>
        <v/>
      </c>
      <c r="AI33" s="197"/>
      <c r="AJ33" s="197" t="str">
        <f ca="1">IF($AH$7="NG","",'計算シート(PV回路1)'!X272)</f>
        <v/>
      </c>
      <c r="AK33" s="199"/>
      <c r="AL33" s="196" t="str">
        <f ca="1">IF($AL$7="NG","",'計算シート(PV回路2)'!W272)</f>
        <v/>
      </c>
      <c r="AM33" s="197"/>
      <c r="AN33" s="197" t="str">
        <f ca="1">IF($AL$7="NG","",'計算シート(PV回路2)'!X272)</f>
        <v/>
      </c>
      <c r="AO33" s="199"/>
      <c r="AP33" s="196" t="str">
        <f ca="1">IF($AP$7="NG","",'計算シート(PV回路3)'!W272)</f>
        <v/>
      </c>
      <c r="AQ33" s="197"/>
      <c r="AR33" s="197" t="str">
        <f ca="1">IF($AP$7="NG","",'計算シート(PV回路3)'!X272)</f>
        <v/>
      </c>
      <c r="AS33" s="199"/>
      <c r="AT33" s="196" t="str">
        <f ca="1">IF($AT$7="NG","",'計算シート(PV回路4)'!W272)</f>
        <v/>
      </c>
      <c r="AU33" s="197"/>
      <c r="AV33" s="197" t="str">
        <f ca="1">IF($AT$7="NG","",'計算シート(PV回路4)'!X272)</f>
        <v/>
      </c>
      <c r="AW33" s="198"/>
      <c r="AX33" s="240"/>
      <c r="AY33" s="241"/>
      <c r="AZ33" s="241"/>
      <c r="BA33" s="242"/>
      <c r="BB33" s="7"/>
      <c r="BC33" s="7"/>
      <c r="BD33" s="7"/>
      <c r="BE33" s="220">
        <f t="shared" si="6"/>
        <v>27</v>
      </c>
      <c r="BF33" s="221"/>
      <c r="BG33" s="222"/>
      <c r="BH33" s="206"/>
      <c r="BI33" s="207"/>
      <c r="BJ33" s="207"/>
      <c r="BK33" s="207"/>
      <c r="BL33" s="207"/>
      <c r="BM33" s="216"/>
      <c r="BN33" s="217"/>
      <c r="BO33" s="218"/>
      <c r="BP33" s="218"/>
      <c r="BQ33" s="218"/>
      <c r="BR33" s="218"/>
      <c r="BS33" s="219"/>
      <c r="BT33" s="223"/>
      <c r="BU33" s="223"/>
      <c r="BV33" s="223"/>
      <c r="BW33" s="223"/>
      <c r="BX33" s="223"/>
      <c r="BY33" s="223"/>
      <c r="BZ33" s="206"/>
      <c r="CA33" s="207"/>
      <c r="CB33" s="207"/>
      <c r="CC33" s="207"/>
      <c r="CD33" s="207"/>
      <c r="CE33" s="216"/>
      <c r="CF33" s="206"/>
      <c r="CG33" s="207"/>
      <c r="CH33" s="207"/>
      <c r="CI33" s="207"/>
      <c r="CJ33" s="207"/>
      <c r="CK33" s="216"/>
      <c r="CL33" s="206"/>
      <c r="CM33" s="207"/>
      <c r="CN33" s="207"/>
      <c r="CO33" s="207"/>
      <c r="CP33" s="207"/>
      <c r="CQ33" s="216"/>
      <c r="CR33" s="206"/>
      <c r="CS33" s="207"/>
      <c r="CT33" s="207"/>
      <c r="CU33" s="207"/>
      <c r="CV33" s="207"/>
      <c r="CW33" s="216"/>
      <c r="CX33" s="206"/>
      <c r="CY33" s="207"/>
      <c r="CZ33" s="207"/>
      <c r="DA33" s="207"/>
      <c r="DB33" s="207"/>
      <c r="DC33" s="208"/>
      <c r="DD33" s="7"/>
    </row>
    <row r="34" spans="1:108" s="1" customFormat="1" ht="18" customHeight="1">
      <c r="A34" s="7"/>
      <c r="B34" s="250" t="s">
        <v>112</v>
      </c>
      <c r="C34" s="251"/>
      <c r="D34" s="251"/>
      <c r="E34" s="251"/>
      <c r="F34" s="251"/>
      <c r="G34" s="251"/>
      <c r="H34" s="252"/>
      <c r="I34" s="256" t="s">
        <v>113</v>
      </c>
      <c r="J34" s="257"/>
      <c r="K34" s="258"/>
      <c r="L34" s="256" t="s">
        <v>41</v>
      </c>
      <c r="M34" s="258"/>
      <c r="N34" s="347">
        <v>5.9</v>
      </c>
      <c r="O34" s="348"/>
      <c r="P34" s="348"/>
      <c r="Q34" s="349"/>
      <c r="R34" s="7"/>
      <c r="S34" s="7"/>
      <c r="T34" s="7"/>
      <c r="U34" s="7"/>
      <c r="V34" s="7"/>
      <c r="W34" s="7"/>
      <c r="X34" s="7"/>
      <c r="Y34" s="7"/>
      <c r="Z34" s="190" t="s">
        <v>132</v>
      </c>
      <c r="AA34" s="191"/>
      <c r="AB34" s="191"/>
      <c r="AC34" s="191"/>
      <c r="AD34" s="191"/>
      <c r="AE34" s="191"/>
      <c r="AF34" s="191"/>
      <c r="AG34" s="192"/>
      <c r="AH34" s="266" t="str">
        <f ca="1">IF($AH$7="NG","",'計算シート(PV回路1)'!W273)</f>
        <v/>
      </c>
      <c r="AI34" s="197"/>
      <c r="AJ34" s="197" t="str">
        <f ca="1">IF($AH$7="NG","",'計算シート(PV回路1)'!X273)</f>
        <v/>
      </c>
      <c r="AK34" s="199"/>
      <c r="AL34" s="196" t="str">
        <f ca="1">IF($AL$7="NG","",'計算シート(PV回路2)'!W273)</f>
        <v/>
      </c>
      <c r="AM34" s="197"/>
      <c r="AN34" s="197" t="str">
        <f ca="1">IF($AL$7="NG","",'計算シート(PV回路2)'!X273)</f>
        <v/>
      </c>
      <c r="AO34" s="199"/>
      <c r="AP34" s="196" t="str">
        <f ca="1">IF($AP$7="NG","",'計算シート(PV回路3)'!W273)</f>
        <v/>
      </c>
      <c r="AQ34" s="197"/>
      <c r="AR34" s="197" t="str">
        <f ca="1">IF($AP$7="NG","",'計算シート(PV回路3)'!X273)</f>
        <v/>
      </c>
      <c r="AS34" s="199"/>
      <c r="AT34" s="196" t="str">
        <f ca="1">IF($AT$7="NG","",'計算シート(PV回路4)'!W273)</f>
        <v/>
      </c>
      <c r="AU34" s="197"/>
      <c r="AV34" s="197" t="str">
        <f ca="1">IF($AT$7="NG","",'計算シート(PV回路4)'!X273)</f>
        <v/>
      </c>
      <c r="AW34" s="198"/>
      <c r="AX34" s="240"/>
      <c r="AY34" s="241"/>
      <c r="AZ34" s="241"/>
      <c r="BA34" s="242"/>
      <c r="BB34" s="7"/>
      <c r="BC34" s="7"/>
      <c r="BD34" s="7"/>
      <c r="BE34" s="220">
        <f t="shared" si="6"/>
        <v>28</v>
      </c>
      <c r="BF34" s="221"/>
      <c r="BG34" s="222"/>
      <c r="BH34" s="206"/>
      <c r="BI34" s="207"/>
      <c r="BJ34" s="207"/>
      <c r="BK34" s="207"/>
      <c r="BL34" s="207"/>
      <c r="BM34" s="216"/>
      <c r="BN34" s="217"/>
      <c r="BO34" s="218"/>
      <c r="BP34" s="218"/>
      <c r="BQ34" s="218"/>
      <c r="BR34" s="218"/>
      <c r="BS34" s="219"/>
      <c r="BT34" s="223"/>
      <c r="BU34" s="223"/>
      <c r="BV34" s="223"/>
      <c r="BW34" s="223"/>
      <c r="BX34" s="223"/>
      <c r="BY34" s="223"/>
      <c r="BZ34" s="206"/>
      <c r="CA34" s="207"/>
      <c r="CB34" s="207"/>
      <c r="CC34" s="207"/>
      <c r="CD34" s="207"/>
      <c r="CE34" s="216"/>
      <c r="CF34" s="206"/>
      <c r="CG34" s="207"/>
      <c r="CH34" s="207"/>
      <c r="CI34" s="207"/>
      <c r="CJ34" s="207"/>
      <c r="CK34" s="216"/>
      <c r="CL34" s="206"/>
      <c r="CM34" s="207"/>
      <c r="CN34" s="207"/>
      <c r="CO34" s="207"/>
      <c r="CP34" s="207"/>
      <c r="CQ34" s="216"/>
      <c r="CR34" s="206"/>
      <c r="CS34" s="207"/>
      <c r="CT34" s="207"/>
      <c r="CU34" s="207"/>
      <c r="CV34" s="207"/>
      <c r="CW34" s="216"/>
      <c r="CX34" s="206"/>
      <c r="CY34" s="207"/>
      <c r="CZ34" s="207"/>
      <c r="DA34" s="207"/>
      <c r="DB34" s="207"/>
      <c r="DC34" s="208"/>
      <c r="DD34" s="7"/>
    </row>
    <row r="35" spans="1:108" s="1" customFormat="1" ht="18" customHeight="1">
      <c r="A35" s="7"/>
      <c r="B35" s="250" t="s">
        <v>15</v>
      </c>
      <c r="C35" s="251"/>
      <c r="D35" s="251"/>
      <c r="E35" s="251"/>
      <c r="F35" s="251"/>
      <c r="G35" s="251"/>
      <c r="H35" s="252"/>
      <c r="I35" s="256" t="s">
        <v>29</v>
      </c>
      <c r="J35" s="257"/>
      <c r="K35" s="258"/>
      <c r="L35" s="256" t="s">
        <v>7</v>
      </c>
      <c r="M35" s="258"/>
      <c r="N35" s="347">
        <v>450</v>
      </c>
      <c r="O35" s="348"/>
      <c r="P35" s="348"/>
      <c r="Q35" s="349"/>
      <c r="R35" s="7"/>
      <c r="S35" s="7"/>
      <c r="T35" s="7"/>
      <c r="U35" s="7"/>
      <c r="V35" s="7"/>
      <c r="W35" s="7"/>
      <c r="X35" s="7"/>
      <c r="Y35" s="7"/>
      <c r="Z35" s="190" t="s">
        <v>133</v>
      </c>
      <c r="AA35" s="191"/>
      <c r="AB35" s="191"/>
      <c r="AC35" s="191"/>
      <c r="AD35" s="191"/>
      <c r="AE35" s="191"/>
      <c r="AF35" s="191"/>
      <c r="AG35" s="192"/>
      <c r="AH35" s="266" t="str">
        <f ca="1">IF($AH$7="NG","",'計算シート(PV回路1)'!W274)</f>
        <v/>
      </c>
      <c r="AI35" s="197"/>
      <c r="AJ35" s="197" t="str">
        <f ca="1">IF($AH$7="NG","",'計算シート(PV回路1)'!X274)</f>
        <v/>
      </c>
      <c r="AK35" s="199"/>
      <c r="AL35" s="196" t="str">
        <f ca="1">IF($AL$7="NG","",'計算シート(PV回路2)'!W274)</f>
        <v/>
      </c>
      <c r="AM35" s="197"/>
      <c r="AN35" s="197" t="str">
        <f ca="1">IF($AL$7="NG","",'計算シート(PV回路2)'!X274)</f>
        <v/>
      </c>
      <c r="AO35" s="199"/>
      <c r="AP35" s="196" t="str">
        <f ca="1">IF($AP$7="NG","",'計算シート(PV回路3)'!W274)</f>
        <v/>
      </c>
      <c r="AQ35" s="197"/>
      <c r="AR35" s="197" t="str">
        <f ca="1">IF($AP$7="NG","",'計算シート(PV回路3)'!X274)</f>
        <v/>
      </c>
      <c r="AS35" s="199"/>
      <c r="AT35" s="196" t="str">
        <f ca="1">IF($AT$7="NG","",'計算シート(PV回路4)'!W274)</f>
        <v/>
      </c>
      <c r="AU35" s="197"/>
      <c r="AV35" s="197" t="str">
        <f ca="1">IF($AT$7="NG","",'計算シート(PV回路4)'!X274)</f>
        <v/>
      </c>
      <c r="AW35" s="198"/>
      <c r="AX35" s="240"/>
      <c r="AY35" s="241"/>
      <c r="AZ35" s="241"/>
      <c r="BA35" s="242"/>
      <c r="BB35" s="7"/>
      <c r="BC35" s="7"/>
      <c r="BD35" s="7"/>
      <c r="BE35" s="220">
        <f t="shared" si="6"/>
        <v>29</v>
      </c>
      <c r="BF35" s="221"/>
      <c r="BG35" s="222"/>
      <c r="BH35" s="209"/>
      <c r="BI35" s="210"/>
      <c r="BJ35" s="210"/>
      <c r="BK35" s="210"/>
      <c r="BL35" s="210"/>
      <c r="BM35" s="211"/>
      <c r="BN35" s="213"/>
      <c r="BO35" s="214"/>
      <c r="BP35" s="214"/>
      <c r="BQ35" s="214"/>
      <c r="BR35" s="214"/>
      <c r="BS35" s="215"/>
      <c r="BT35" s="209"/>
      <c r="BU35" s="210"/>
      <c r="BV35" s="210"/>
      <c r="BW35" s="210"/>
      <c r="BX35" s="210"/>
      <c r="BY35" s="211"/>
      <c r="BZ35" s="209"/>
      <c r="CA35" s="210"/>
      <c r="CB35" s="210"/>
      <c r="CC35" s="210"/>
      <c r="CD35" s="210"/>
      <c r="CE35" s="211"/>
      <c r="CF35" s="209"/>
      <c r="CG35" s="210"/>
      <c r="CH35" s="210"/>
      <c r="CI35" s="210"/>
      <c r="CJ35" s="210"/>
      <c r="CK35" s="211"/>
      <c r="CL35" s="209"/>
      <c r="CM35" s="210"/>
      <c r="CN35" s="210"/>
      <c r="CO35" s="210"/>
      <c r="CP35" s="210"/>
      <c r="CQ35" s="211"/>
      <c r="CR35" s="209"/>
      <c r="CS35" s="210"/>
      <c r="CT35" s="210"/>
      <c r="CU35" s="210"/>
      <c r="CV35" s="210"/>
      <c r="CW35" s="211"/>
      <c r="CX35" s="209"/>
      <c r="CY35" s="210"/>
      <c r="CZ35" s="210"/>
      <c r="DA35" s="210"/>
      <c r="DB35" s="210"/>
      <c r="DC35" s="212"/>
      <c r="DD35" s="7"/>
    </row>
    <row r="36" spans="1:108" s="1" customFormat="1" ht="18" customHeight="1" thickBot="1">
      <c r="A36" s="7"/>
      <c r="B36" s="250" t="s">
        <v>17</v>
      </c>
      <c r="C36" s="251"/>
      <c r="D36" s="251"/>
      <c r="E36" s="251"/>
      <c r="F36" s="251"/>
      <c r="G36" s="251"/>
      <c r="H36" s="252"/>
      <c r="I36" s="256" t="s">
        <v>30</v>
      </c>
      <c r="J36" s="257"/>
      <c r="K36" s="258"/>
      <c r="L36" s="256" t="s">
        <v>7</v>
      </c>
      <c r="M36" s="258"/>
      <c r="N36" s="256">
        <v>90</v>
      </c>
      <c r="O36" s="257"/>
      <c r="P36" s="257"/>
      <c r="Q36" s="262"/>
      <c r="R36" s="7"/>
      <c r="S36" s="7"/>
      <c r="T36" s="7"/>
      <c r="U36" s="7"/>
      <c r="V36" s="7"/>
      <c r="W36" s="7"/>
      <c r="X36" s="7"/>
      <c r="Y36" s="7"/>
      <c r="Z36" s="193"/>
      <c r="AA36" s="194"/>
      <c r="AB36" s="194"/>
      <c r="AC36" s="194"/>
      <c r="AD36" s="194"/>
      <c r="AE36" s="194"/>
      <c r="AF36" s="194"/>
      <c r="AG36" s="195"/>
      <c r="AH36" s="266" t="str">
        <f ca="1">IF($AH$7="NG","",'計算シート(PV回路1)'!W275)</f>
        <v/>
      </c>
      <c r="AI36" s="197"/>
      <c r="AJ36" s="197" t="str">
        <f ca="1">IF($AH$7="NG","",'計算シート(PV回路1)'!X275)</f>
        <v/>
      </c>
      <c r="AK36" s="199"/>
      <c r="AL36" s="196" t="str">
        <f ca="1">IF($AL$7="NG","",'計算シート(PV回路2)'!W275)</f>
        <v/>
      </c>
      <c r="AM36" s="197"/>
      <c r="AN36" s="197" t="str">
        <f ca="1">IF($AL$7="NG","",'計算シート(PV回路2)'!X275)</f>
        <v/>
      </c>
      <c r="AO36" s="199"/>
      <c r="AP36" s="196" t="str">
        <f ca="1">IF($AP$7="NG","",'計算シート(PV回路3)'!W275)</f>
        <v/>
      </c>
      <c r="AQ36" s="197"/>
      <c r="AR36" s="197" t="str">
        <f ca="1">IF($AP$7="NG","",'計算シート(PV回路3)'!X275)</f>
        <v/>
      </c>
      <c r="AS36" s="199"/>
      <c r="AT36" s="196" t="str">
        <f ca="1">IF($AT$7="NG","",'計算シート(PV回路4)'!W275)</f>
        <v/>
      </c>
      <c r="AU36" s="197"/>
      <c r="AV36" s="197" t="str">
        <f ca="1">IF($AT$7="NG","",'計算シート(PV回路4)'!X275)</f>
        <v/>
      </c>
      <c r="AW36" s="198"/>
      <c r="AX36" s="240"/>
      <c r="AY36" s="241"/>
      <c r="AZ36" s="241"/>
      <c r="BA36" s="242"/>
      <c r="BB36" s="7"/>
      <c r="BC36" s="7"/>
      <c r="BD36" s="7"/>
      <c r="BE36" s="224">
        <f t="shared" si="6"/>
        <v>30</v>
      </c>
      <c r="BF36" s="225"/>
      <c r="BG36" s="226"/>
      <c r="BH36" s="206"/>
      <c r="BI36" s="207"/>
      <c r="BJ36" s="207"/>
      <c r="BK36" s="207"/>
      <c r="BL36" s="207"/>
      <c r="BM36" s="216"/>
      <c r="BN36" s="217"/>
      <c r="BO36" s="218"/>
      <c r="BP36" s="218"/>
      <c r="BQ36" s="218"/>
      <c r="BR36" s="218"/>
      <c r="BS36" s="219"/>
      <c r="BT36" s="206"/>
      <c r="BU36" s="207"/>
      <c r="BV36" s="207"/>
      <c r="BW36" s="207"/>
      <c r="BX36" s="207"/>
      <c r="BY36" s="216"/>
      <c r="BZ36" s="206"/>
      <c r="CA36" s="207"/>
      <c r="CB36" s="207"/>
      <c r="CC36" s="207"/>
      <c r="CD36" s="207"/>
      <c r="CE36" s="216"/>
      <c r="CF36" s="206"/>
      <c r="CG36" s="207"/>
      <c r="CH36" s="207"/>
      <c r="CI36" s="207"/>
      <c r="CJ36" s="207"/>
      <c r="CK36" s="216"/>
      <c r="CL36" s="206"/>
      <c r="CM36" s="207"/>
      <c r="CN36" s="207"/>
      <c r="CO36" s="207"/>
      <c r="CP36" s="207"/>
      <c r="CQ36" s="216"/>
      <c r="CR36" s="206"/>
      <c r="CS36" s="207"/>
      <c r="CT36" s="207"/>
      <c r="CU36" s="207"/>
      <c r="CV36" s="207"/>
      <c r="CW36" s="216"/>
      <c r="CX36" s="206"/>
      <c r="CY36" s="207"/>
      <c r="CZ36" s="207"/>
      <c r="DA36" s="207"/>
      <c r="DB36" s="207"/>
      <c r="DC36" s="208"/>
      <c r="DD36" s="7"/>
    </row>
    <row r="37" spans="1:108" s="1" customFormat="1" ht="18" customHeight="1">
      <c r="A37" s="7"/>
      <c r="B37" s="250" t="s">
        <v>16</v>
      </c>
      <c r="C37" s="251"/>
      <c r="D37" s="251"/>
      <c r="E37" s="251"/>
      <c r="F37" s="251"/>
      <c r="G37" s="251"/>
      <c r="H37" s="252"/>
      <c r="I37" s="256" t="s">
        <v>31</v>
      </c>
      <c r="J37" s="257"/>
      <c r="K37" s="258"/>
      <c r="L37" s="256" t="s">
        <v>7</v>
      </c>
      <c r="M37" s="258"/>
      <c r="N37" s="256">
        <v>330</v>
      </c>
      <c r="O37" s="257"/>
      <c r="P37" s="257"/>
      <c r="Q37" s="262"/>
      <c r="R37" s="7"/>
      <c r="S37" s="7"/>
      <c r="T37" s="7"/>
      <c r="U37" s="7"/>
      <c r="V37" s="7"/>
      <c r="W37" s="7"/>
      <c r="X37" s="7"/>
      <c r="Y37" s="7"/>
      <c r="Z37" s="41"/>
      <c r="AA37" s="7"/>
      <c r="AB37" s="7"/>
      <c r="AC37" s="7"/>
      <c r="AD37" s="7"/>
      <c r="AE37" s="7"/>
      <c r="AF37" s="7"/>
      <c r="AG37" s="7"/>
      <c r="AH37" s="266" t="str">
        <f ca="1">IF($AH$7="NG","",'計算シート(PV回路1)'!W276)</f>
        <v/>
      </c>
      <c r="AI37" s="197"/>
      <c r="AJ37" s="197" t="str">
        <f ca="1">IF($AH$7="NG","",'計算シート(PV回路1)'!X276)</f>
        <v/>
      </c>
      <c r="AK37" s="199"/>
      <c r="AL37" s="196" t="str">
        <f ca="1">IF($AL$7="NG","",'計算シート(PV回路2)'!W276)</f>
        <v/>
      </c>
      <c r="AM37" s="197"/>
      <c r="AN37" s="197" t="str">
        <f ca="1">IF($AL$7="NG","",'計算シート(PV回路2)'!X276)</f>
        <v/>
      </c>
      <c r="AO37" s="199"/>
      <c r="AP37" s="196" t="str">
        <f ca="1">IF($AP$7="NG","",'計算シート(PV回路3)'!W276)</f>
        <v/>
      </c>
      <c r="AQ37" s="197"/>
      <c r="AR37" s="197" t="str">
        <f ca="1">IF($AP$7="NG","",'計算シート(PV回路3)'!X276)</f>
        <v/>
      </c>
      <c r="AS37" s="199"/>
      <c r="AT37" s="196" t="str">
        <f ca="1">IF($AT$7="NG","",'計算シート(PV回路4)'!W276)</f>
        <v/>
      </c>
      <c r="AU37" s="197"/>
      <c r="AV37" s="197" t="str">
        <f ca="1">IF($AT$7="NG","",'計算シート(PV回路4)'!X276)</f>
        <v/>
      </c>
      <c r="AW37" s="198"/>
      <c r="AX37" s="240"/>
      <c r="AY37" s="241"/>
      <c r="AZ37" s="241"/>
      <c r="BA37" s="242"/>
      <c r="BB37" s="7"/>
      <c r="BC37" s="7"/>
      <c r="BD37" s="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7"/>
    </row>
    <row r="38" spans="1:108" s="1" customFormat="1" ht="18" customHeight="1">
      <c r="A38" s="7"/>
      <c r="B38" s="250" t="s">
        <v>20</v>
      </c>
      <c r="C38" s="251"/>
      <c r="D38" s="251"/>
      <c r="E38" s="251"/>
      <c r="F38" s="251"/>
      <c r="G38" s="251"/>
      <c r="H38" s="252"/>
      <c r="I38" s="256" t="s">
        <v>32</v>
      </c>
      <c r="J38" s="257"/>
      <c r="K38" s="258"/>
      <c r="L38" s="256" t="s">
        <v>7</v>
      </c>
      <c r="M38" s="258"/>
      <c r="N38" s="256">
        <v>380</v>
      </c>
      <c r="O38" s="257"/>
      <c r="P38" s="257"/>
      <c r="Q38" s="262"/>
      <c r="R38" s="7"/>
      <c r="S38" s="7"/>
      <c r="T38" s="7"/>
      <c r="U38" s="7"/>
      <c r="V38" s="7"/>
      <c r="W38" s="7"/>
      <c r="X38" s="7"/>
      <c r="Y38" s="7"/>
      <c r="Z38" s="41"/>
      <c r="AA38" s="7"/>
      <c r="AB38" s="7"/>
      <c r="AC38" s="7"/>
      <c r="AD38" s="7"/>
      <c r="AE38" s="7"/>
      <c r="AF38" s="7"/>
      <c r="AG38" s="7"/>
      <c r="AH38" s="266" t="str">
        <f ca="1">IF($AH$7="NG","",'計算シート(PV回路1)'!W277)</f>
        <v/>
      </c>
      <c r="AI38" s="197"/>
      <c r="AJ38" s="197" t="str">
        <f ca="1">IF($AH$7="NG","",'計算シート(PV回路1)'!X277)</f>
        <v/>
      </c>
      <c r="AK38" s="199"/>
      <c r="AL38" s="196" t="str">
        <f ca="1">IF($AL$7="NG","",'計算シート(PV回路2)'!W277)</f>
        <v/>
      </c>
      <c r="AM38" s="197"/>
      <c r="AN38" s="197" t="str">
        <f ca="1">IF($AL$7="NG","",'計算シート(PV回路2)'!X277)</f>
        <v/>
      </c>
      <c r="AO38" s="199"/>
      <c r="AP38" s="196" t="str">
        <f ca="1">IF($AP$7="NG","",'計算シート(PV回路3)'!W277)</f>
        <v/>
      </c>
      <c r="AQ38" s="197"/>
      <c r="AR38" s="197" t="str">
        <f ca="1">IF($AP$7="NG","",'計算シート(PV回路3)'!X277)</f>
        <v/>
      </c>
      <c r="AS38" s="199"/>
      <c r="AT38" s="196" t="str">
        <f ca="1">IF($AT$7="NG","",'計算シート(PV回路4)'!W277)</f>
        <v/>
      </c>
      <c r="AU38" s="197"/>
      <c r="AV38" s="197" t="str">
        <f ca="1">IF($AT$7="NG","",'計算シート(PV回路4)'!X277)</f>
        <v/>
      </c>
      <c r="AW38" s="198"/>
      <c r="AX38" s="240"/>
      <c r="AY38" s="241"/>
      <c r="AZ38" s="241"/>
      <c r="BA38" s="242"/>
      <c r="BB38" s="7"/>
      <c r="BC38" s="7"/>
      <c r="BD38" s="7"/>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7"/>
    </row>
    <row r="39" spans="1:108" s="1" customFormat="1" ht="18" customHeight="1">
      <c r="A39" s="7"/>
      <c r="B39" s="250" t="s">
        <v>18</v>
      </c>
      <c r="C39" s="251"/>
      <c r="D39" s="251"/>
      <c r="E39" s="251"/>
      <c r="F39" s="251"/>
      <c r="G39" s="251"/>
      <c r="H39" s="252"/>
      <c r="I39" s="256" t="s">
        <v>33</v>
      </c>
      <c r="J39" s="257"/>
      <c r="K39" s="258"/>
      <c r="L39" s="256" t="s">
        <v>25</v>
      </c>
      <c r="M39" s="258"/>
      <c r="N39" s="256">
        <v>13.5</v>
      </c>
      <c r="O39" s="257"/>
      <c r="P39" s="257"/>
      <c r="Q39" s="262"/>
      <c r="R39" s="7"/>
      <c r="S39" s="7"/>
      <c r="T39" s="7"/>
      <c r="U39" s="7"/>
      <c r="V39" s="7"/>
      <c r="W39" s="7"/>
      <c r="X39" s="7"/>
      <c r="Y39" s="7"/>
      <c r="Z39" s="41"/>
      <c r="AA39" s="7"/>
      <c r="AB39" s="7"/>
      <c r="AC39" s="7"/>
      <c r="AD39" s="7"/>
      <c r="AE39" s="7"/>
      <c r="AF39" s="7"/>
      <c r="AG39" s="7"/>
      <c r="AH39" s="266" t="str">
        <f ca="1">IF($AH$7="NG","",'計算シート(PV回路1)'!W278)</f>
        <v/>
      </c>
      <c r="AI39" s="197"/>
      <c r="AJ39" s="197" t="str">
        <f ca="1">IF($AH$7="NG","",'計算シート(PV回路1)'!X278)</f>
        <v/>
      </c>
      <c r="AK39" s="199"/>
      <c r="AL39" s="196" t="str">
        <f ca="1">IF($AL$7="NG","",'計算シート(PV回路2)'!W278)</f>
        <v/>
      </c>
      <c r="AM39" s="197"/>
      <c r="AN39" s="197" t="str">
        <f ca="1">IF($AL$7="NG","",'計算シート(PV回路2)'!X278)</f>
        <v/>
      </c>
      <c r="AO39" s="199"/>
      <c r="AP39" s="196" t="str">
        <f ca="1">IF($AP$7="NG","",'計算シート(PV回路3)'!W278)</f>
        <v/>
      </c>
      <c r="AQ39" s="197"/>
      <c r="AR39" s="197" t="str">
        <f ca="1">IF($AP$7="NG","",'計算シート(PV回路3)'!X278)</f>
        <v/>
      </c>
      <c r="AS39" s="199"/>
      <c r="AT39" s="196" t="str">
        <f ca="1">IF($AT$7="NG","",'計算シート(PV回路4)'!W278)</f>
        <v/>
      </c>
      <c r="AU39" s="197"/>
      <c r="AV39" s="197" t="str">
        <f ca="1">IF($AT$7="NG","",'計算シート(PV回路4)'!X278)</f>
        <v/>
      </c>
      <c r="AW39" s="198"/>
      <c r="AX39" s="240"/>
      <c r="AY39" s="241"/>
      <c r="AZ39" s="241"/>
      <c r="BA39" s="242"/>
      <c r="BB39" s="7"/>
      <c r="BC39" s="7"/>
      <c r="BD39" s="7"/>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7"/>
    </row>
    <row r="40" spans="1:108" s="1" customFormat="1" ht="18" customHeight="1">
      <c r="A40" s="7"/>
      <c r="B40" s="250" t="s">
        <v>19</v>
      </c>
      <c r="C40" s="251"/>
      <c r="D40" s="251"/>
      <c r="E40" s="251"/>
      <c r="F40" s="251"/>
      <c r="G40" s="251"/>
      <c r="H40" s="252"/>
      <c r="I40" s="256" t="s">
        <v>34</v>
      </c>
      <c r="J40" s="257"/>
      <c r="K40" s="258"/>
      <c r="L40" s="256" t="s">
        <v>25</v>
      </c>
      <c r="M40" s="258"/>
      <c r="N40" s="256">
        <v>10.5</v>
      </c>
      <c r="O40" s="257"/>
      <c r="P40" s="257"/>
      <c r="Q40" s="262"/>
      <c r="R40" s="7"/>
      <c r="S40" s="7"/>
      <c r="T40" s="7"/>
      <c r="U40" s="7"/>
      <c r="V40" s="7"/>
      <c r="W40" s="7"/>
      <c r="X40" s="7"/>
      <c r="Y40" s="7"/>
      <c r="Z40" s="41"/>
      <c r="AA40" s="7"/>
      <c r="AB40" s="7"/>
      <c r="AC40" s="7"/>
      <c r="AD40" s="7"/>
      <c r="AE40" s="7"/>
      <c r="AF40" s="7"/>
      <c r="AG40" s="7"/>
      <c r="AH40" s="266" t="str">
        <f ca="1">IF($AH$7="NG","",'計算シート(PV回路1)'!W279)</f>
        <v/>
      </c>
      <c r="AI40" s="197"/>
      <c r="AJ40" s="197" t="str">
        <f ca="1">IF($AH$7="NG","",'計算シート(PV回路1)'!X279)</f>
        <v/>
      </c>
      <c r="AK40" s="199"/>
      <c r="AL40" s="196" t="str">
        <f ca="1">IF($AL$7="NG","",'計算シート(PV回路2)'!W279)</f>
        <v/>
      </c>
      <c r="AM40" s="197"/>
      <c r="AN40" s="197" t="str">
        <f ca="1">IF($AL$7="NG","",'計算シート(PV回路2)'!X279)</f>
        <v/>
      </c>
      <c r="AO40" s="199"/>
      <c r="AP40" s="196" t="str">
        <f ca="1">IF($AP$7="NG","",'計算シート(PV回路3)'!W279)</f>
        <v/>
      </c>
      <c r="AQ40" s="197"/>
      <c r="AR40" s="197" t="str">
        <f ca="1">IF($AP$7="NG","",'計算シート(PV回路3)'!X279)</f>
        <v/>
      </c>
      <c r="AS40" s="199"/>
      <c r="AT40" s="196" t="str">
        <f ca="1">IF($AT$7="NG","",'計算シート(PV回路4)'!W279)</f>
        <v/>
      </c>
      <c r="AU40" s="197"/>
      <c r="AV40" s="197" t="str">
        <f ca="1">IF($AT$7="NG","",'計算シート(PV回路4)'!X279)</f>
        <v/>
      </c>
      <c r="AW40" s="198"/>
      <c r="AX40" s="240"/>
      <c r="AY40" s="241"/>
      <c r="AZ40" s="241"/>
      <c r="BA40" s="242"/>
      <c r="BB40" s="7"/>
      <c r="BC40" s="7"/>
      <c r="BD40" s="7"/>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7"/>
    </row>
    <row r="41" spans="1:108" s="1" customFormat="1" ht="18" customHeight="1">
      <c r="A41" s="7"/>
      <c r="B41" s="250" t="s">
        <v>118</v>
      </c>
      <c r="C41" s="251"/>
      <c r="D41" s="251"/>
      <c r="E41" s="251"/>
      <c r="F41" s="251"/>
      <c r="G41" s="251"/>
      <c r="H41" s="252"/>
      <c r="I41" s="256" t="s">
        <v>114</v>
      </c>
      <c r="J41" s="257"/>
      <c r="K41" s="258"/>
      <c r="L41" s="256" t="s">
        <v>41</v>
      </c>
      <c r="M41" s="258"/>
      <c r="N41" s="256">
        <v>2.25</v>
      </c>
      <c r="O41" s="257"/>
      <c r="P41" s="257"/>
      <c r="Q41" s="262"/>
      <c r="R41" s="7"/>
      <c r="S41" s="7"/>
      <c r="T41" s="7"/>
      <c r="U41" s="7"/>
      <c r="V41" s="7"/>
      <c r="W41" s="7"/>
      <c r="X41" s="7"/>
      <c r="Y41" s="7"/>
      <c r="Z41" s="41"/>
      <c r="AA41" s="7"/>
      <c r="AB41" s="7"/>
      <c r="AC41" s="7"/>
      <c r="AD41" s="7"/>
      <c r="AE41" s="7"/>
      <c r="AF41" s="7"/>
      <c r="AG41" s="7"/>
      <c r="AH41" s="266" t="str">
        <f ca="1">IF($AH$7="NG","",'計算シート(PV回路1)'!W280)</f>
        <v/>
      </c>
      <c r="AI41" s="197"/>
      <c r="AJ41" s="197" t="str">
        <f ca="1">IF($AH$7="NG","",'計算シート(PV回路1)'!X280)</f>
        <v/>
      </c>
      <c r="AK41" s="199"/>
      <c r="AL41" s="196" t="str">
        <f ca="1">IF($AL$7="NG","",'計算シート(PV回路2)'!W280)</f>
        <v/>
      </c>
      <c r="AM41" s="197"/>
      <c r="AN41" s="197" t="str">
        <f ca="1">IF($AL$7="NG","",'計算シート(PV回路2)'!X280)</f>
        <v/>
      </c>
      <c r="AO41" s="199"/>
      <c r="AP41" s="196" t="str">
        <f ca="1">IF($AP$7="NG","",'計算シート(PV回路3)'!W280)</f>
        <v/>
      </c>
      <c r="AQ41" s="197"/>
      <c r="AR41" s="197" t="str">
        <f ca="1">IF($AP$7="NG","",'計算シート(PV回路3)'!X280)</f>
        <v/>
      </c>
      <c r="AS41" s="199"/>
      <c r="AT41" s="196" t="str">
        <f ca="1">IF($AT$7="NG","",'計算シート(PV回路4)'!W280)</f>
        <v/>
      </c>
      <c r="AU41" s="197"/>
      <c r="AV41" s="197" t="str">
        <f ca="1">IF($AT$7="NG","",'計算シート(PV回路4)'!X280)</f>
        <v/>
      </c>
      <c r="AW41" s="198"/>
      <c r="AX41" s="240"/>
      <c r="AY41" s="241"/>
      <c r="AZ41" s="241"/>
      <c r="BA41" s="242"/>
      <c r="BB41" s="7"/>
      <c r="BC41" s="7"/>
      <c r="BD41" s="7"/>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7"/>
    </row>
    <row r="42" spans="1:108" s="1" customFormat="1" ht="18" customHeight="1">
      <c r="A42" s="7"/>
      <c r="B42" s="250" t="s">
        <v>98</v>
      </c>
      <c r="C42" s="251"/>
      <c r="D42" s="251"/>
      <c r="E42" s="251"/>
      <c r="F42" s="251"/>
      <c r="G42" s="251"/>
      <c r="H42" s="252"/>
      <c r="I42" s="256" t="s">
        <v>35</v>
      </c>
      <c r="J42" s="257"/>
      <c r="K42" s="258"/>
      <c r="L42" s="256" t="s">
        <v>23</v>
      </c>
      <c r="M42" s="258"/>
      <c r="N42" s="256">
        <v>0.9</v>
      </c>
      <c r="O42" s="257"/>
      <c r="P42" s="257"/>
      <c r="Q42" s="262"/>
      <c r="R42" s="7"/>
      <c r="S42" s="7"/>
      <c r="T42" s="7"/>
      <c r="U42" s="7"/>
      <c r="V42" s="7"/>
      <c r="W42" s="7"/>
      <c r="X42" s="7"/>
      <c r="Y42" s="7"/>
      <c r="Z42" s="41"/>
      <c r="AA42" s="7"/>
      <c r="AB42" s="7"/>
      <c r="AC42" s="7"/>
      <c r="AD42" s="7"/>
      <c r="AE42" s="7"/>
      <c r="AF42" s="7"/>
      <c r="AG42" s="7"/>
      <c r="AH42" s="266" t="str">
        <f ca="1">IF($AH$7="NG","",'計算シート(PV回路1)'!W281)</f>
        <v/>
      </c>
      <c r="AI42" s="197"/>
      <c r="AJ42" s="197" t="str">
        <f ca="1">IF($AH$7="NG","",'計算シート(PV回路1)'!X281)</f>
        <v/>
      </c>
      <c r="AK42" s="199"/>
      <c r="AL42" s="196" t="str">
        <f ca="1">IF($AL$7="NG","",'計算シート(PV回路2)'!W281)</f>
        <v/>
      </c>
      <c r="AM42" s="197"/>
      <c r="AN42" s="197" t="str">
        <f ca="1">IF($AL$7="NG","",'計算シート(PV回路2)'!X281)</f>
        <v/>
      </c>
      <c r="AO42" s="199"/>
      <c r="AP42" s="196" t="str">
        <f ca="1">IF($AP$7="NG","",'計算シート(PV回路3)'!W281)</f>
        <v/>
      </c>
      <c r="AQ42" s="197"/>
      <c r="AR42" s="197" t="str">
        <f ca="1">IF($AP$7="NG","",'計算シート(PV回路3)'!X281)</f>
        <v/>
      </c>
      <c r="AS42" s="199"/>
      <c r="AT42" s="196" t="str">
        <f ca="1">IF($AT$7="NG","",'計算シート(PV回路4)'!W281)</f>
        <v/>
      </c>
      <c r="AU42" s="197"/>
      <c r="AV42" s="197" t="str">
        <f ca="1">IF($AT$7="NG","",'計算シート(PV回路4)'!X281)</f>
        <v/>
      </c>
      <c r="AW42" s="198"/>
      <c r="AX42" s="240"/>
      <c r="AY42" s="241"/>
      <c r="AZ42" s="241"/>
      <c r="BA42" s="242"/>
      <c r="BB42" s="7"/>
      <c r="BC42" s="7"/>
      <c r="BD42" s="7"/>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7"/>
    </row>
    <row r="43" spans="1:108" s="1" customFormat="1" ht="18" customHeight="1">
      <c r="A43" s="7"/>
      <c r="B43" s="250" t="s">
        <v>99</v>
      </c>
      <c r="C43" s="251"/>
      <c r="D43" s="251"/>
      <c r="E43" s="251"/>
      <c r="F43" s="251"/>
      <c r="G43" s="251"/>
      <c r="H43" s="252"/>
      <c r="I43" s="256" t="s">
        <v>36</v>
      </c>
      <c r="J43" s="257"/>
      <c r="K43" s="258"/>
      <c r="L43" s="256" t="s">
        <v>23</v>
      </c>
      <c r="M43" s="258"/>
      <c r="N43" s="256">
        <v>0.8</v>
      </c>
      <c r="O43" s="257"/>
      <c r="P43" s="257"/>
      <c r="Q43" s="262"/>
      <c r="R43" s="7"/>
      <c r="S43" s="7"/>
      <c r="T43" s="7"/>
      <c r="U43" s="7"/>
      <c r="V43" s="7"/>
      <c r="W43" s="7"/>
      <c r="X43" s="7"/>
      <c r="Y43" s="7"/>
      <c r="Z43" s="41"/>
      <c r="AA43" s="7"/>
      <c r="AB43" s="7"/>
      <c r="AC43" s="7"/>
      <c r="AD43" s="7"/>
      <c r="AE43" s="7"/>
      <c r="AF43" s="7"/>
      <c r="AG43" s="7"/>
      <c r="AH43" s="266" t="str">
        <f ca="1">IF($AH$7="NG","",'計算シート(PV回路1)'!W282)</f>
        <v/>
      </c>
      <c r="AI43" s="197"/>
      <c r="AJ43" s="197" t="str">
        <f ca="1">IF($AH$7="NG","",'計算シート(PV回路1)'!X282)</f>
        <v/>
      </c>
      <c r="AK43" s="199"/>
      <c r="AL43" s="196" t="str">
        <f ca="1">IF($AL$7="NG","",'計算シート(PV回路2)'!W282)</f>
        <v/>
      </c>
      <c r="AM43" s="197"/>
      <c r="AN43" s="197" t="str">
        <f ca="1">IF($AL$7="NG","",'計算シート(PV回路2)'!X282)</f>
        <v/>
      </c>
      <c r="AO43" s="199"/>
      <c r="AP43" s="196" t="str">
        <f ca="1">IF($AP$7="NG","",'計算シート(PV回路3)'!W282)</f>
        <v/>
      </c>
      <c r="AQ43" s="197"/>
      <c r="AR43" s="197" t="str">
        <f ca="1">IF($AP$7="NG","",'計算シート(PV回路3)'!X282)</f>
        <v/>
      </c>
      <c r="AS43" s="199"/>
      <c r="AT43" s="196" t="str">
        <f ca="1">IF($AT$7="NG","",'計算シート(PV回路4)'!W282)</f>
        <v/>
      </c>
      <c r="AU43" s="197"/>
      <c r="AV43" s="197" t="str">
        <f ca="1">IF($AT$7="NG","",'計算シート(PV回路4)'!X282)</f>
        <v/>
      </c>
      <c r="AW43" s="198"/>
      <c r="AX43" s="240"/>
      <c r="AY43" s="241"/>
      <c r="AZ43" s="241"/>
      <c r="BA43" s="242"/>
      <c r="BB43" s="7"/>
      <c r="BC43" s="7"/>
      <c r="BD43" s="7"/>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7"/>
    </row>
    <row r="44" spans="1:108" s="1" customFormat="1" ht="18" customHeight="1" thickBot="1">
      <c r="A44" s="7"/>
      <c r="B44" s="253" t="s">
        <v>83</v>
      </c>
      <c r="C44" s="254"/>
      <c r="D44" s="254"/>
      <c r="E44" s="254"/>
      <c r="F44" s="254"/>
      <c r="G44" s="254"/>
      <c r="H44" s="255"/>
      <c r="I44" s="259" t="s">
        <v>84</v>
      </c>
      <c r="J44" s="260"/>
      <c r="K44" s="261"/>
      <c r="L44" s="259" t="s">
        <v>23</v>
      </c>
      <c r="M44" s="261"/>
      <c r="N44" s="259">
        <v>1.5</v>
      </c>
      <c r="O44" s="260"/>
      <c r="P44" s="260"/>
      <c r="Q44" s="263"/>
      <c r="R44" s="7"/>
      <c r="S44" s="7"/>
      <c r="T44" s="7"/>
      <c r="U44" s="7"/>
      <c r="V44" s="7"/>
      <c r="W44" s="7"/>
      <c r="X44" s="7"/>
      <c r="Y44" s="7"/>
      <c r="Z44" s="41"/>
      <c r="AA44" s="7"/>
      <c r="AH44" s="266" t="str">
        <f ca="1">IF($AH$7="NG","",'計算シート(PV回路1)'!W283)</f>
        <v/>
      </c>
      <c r="AI44" s="197"/>
      <c r="AJ44" s="197" t="str">
        <f ca="1">IF($AH$7="NG","",'計算シート(PV回路1)'!X283)</f>
        <v/>
      </c>
      <c r="AK44" s="199"/>
      <c r="AL44" s="196" t="str">
        <f ca="1">IF($AL$7="NG","",'計算シート(PV回路2)'!W283)</f>
        <v/>
      </c>
      <c r="AM44" s="197"/>
      <c r="AN44" s="197" t="str">
        <f ca="1">IF($AL$7="NG","",'計算シート(PV回路2)'!X283)</f>
        <v/>
      </c>
      <c r="AO44" s="199"/>
      <c r="AP44" s="196" t="str">
        <f ca="1">IF($AP$7="NG","",'計算シート(PV回路3)'!W283)</f>
        <v/>
      </c>
      <c r="AQ44" s="197"/>
      <c r="AR44" s="197" t="str">
        <f ca="1">IF($AP$7="NG","",'計算シート(PV回路3)'!X283)</f>
        <v/>
      </c>
      <c r="AS44" s="199"/>
      <c r="AT44" s="196" t="str">
        <f ca="1">IF($AT$7="NG","",'計算シート(PV回路4)'!W283)</f>
        <v/>
      </c>
      <c r="AU44" s="197"/>
      <c r="AV44" s="197" t="str">
        <f ca="1">IF($AT$7="NG","",'計算シート(PV回路4)'!X283)</f>
        <v/>
      </c>
      <c r="AW44" s="198"/>
      <c r="AX44" s="240"/>
      <c r="AY44" s="241"/>
      <c r="AZ44" s="241"/>
      <c r="BA44" s="242"/>
      <c r="BB44" s="7"/>
      <c r="BC44" s="7"/>
      <c r="BD44" s="7"/>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7"/>
    </row>
    <row r="45" spans="1:108" s="1" customFormat="1" ht="18" customHeight="1">
      <c r="A45" s="7"/>
      <c r="B45" s="7"/>
      <c r="C45" s="7"/>
      <c r="D45" s="7"/>
      <c r="E45" s="7"/>
      <c r="F45" s="7"/>
      <c r="G45" s="7"/>
      <c r="H45" s="7"/>
      <c r="I45" s="7"/>
      <c r="J45" s="7"/>
      <c r="K45" s="7"/>
      <c r="L45" s="7"/>
      <c r="M45" s="7"/>
      <c r="N45" s="7"/>
      <c r="O45" s="7"/>
      <c r="P45" s="7"/>
      <c r="Q45" s="7"/>
      <c r="R45" s="7"/>
      <c r="S45" s="7"/>
      <c r="T45" s="7"/>
      <c r="U45" s="7"/>
      <c r="V45" s="7"/>
      <c r="W45" s="7"/>
      <c r="X45" s="7"/>
      <c r="Y45" s="7"/>
      <c r="Z45" s="41"/>
      <c r="AA45" s="7"/>
      <c r="AB45" s="7"/>
      <c r="AC45" s="7"/>
      <c r="AD45" s="7"/>
      <c r="AE45" s="7"/>
      <c r="AF45" s="7"/>
      <c r="AG45" s="7"/>
      <c r="AH45" s="266" t="str">
        <f ca="1">IF($AH$7="NG","",'計算シート(PV回路1)'!W284)</f>
        <v/>
      </c>
      <c r="AI45" s="197"/>
      <c r="AJ45" s="197" t="str">
        <f ca="1">IF($AH$7="NG","",'計算シート(PV回路1)'!X284)</f>
        <v/>
      </c>
      <c r="AK45" s="199"/>
      <c r="AL45" s="196" t="str">
        <f ca="1">IF($AL$7="NG","",'計算シート(PV回路2)'!W284)</f>
        <v/>
      </c>
      <c r="AM45" s="197"/>
      <c r="AN45" s="197" t="str">
        <f ca="1">IF($AL$7="NG","",'計算シート(PV回路2)'!X284)</f>
        <v/>
      </c>
      <c r="AO45" s="199"/>
      <c r="AP45" s="196" t="str">
        <f ca="1">IF($AP$7="NG","",'計算シート(PV回路3)'!W284)</f>
        <v/>
      </c>
      <c r="AQ45" s="197"/>
      <c r="AR45" s="197" t="str">
        <f ca="1">IF($AP$7="NG","",'計算シート(PV回路3)'!X284)</f>
        <v/>
      </c>
      <c r="AS45" s="199"/>
      <c r="AT45" s="196" t="str">
        <f ca="1">IF($AT$7="NG","",'計算シート(PV回路4)'!W284)</f>
        <v/>
      </c>
      <c r="AU45" s="197"/>
      <c r="AV45" s="197" t="str">
        <f ca="1">IF($AT$7="NG","",'計算シート(PV回路4)'!X284)</f>
        <v/>
      </c>
      <c r="AW45" s="198"/>
      <c r="AX45" s="240"/>
      <c r="AY45" s="241"/>
      <c r="AZ45" s="241"/>
      <c r="BA45" s="242"/>
      <c r="BB45" s="7"/>
      <c r="BC45" s="7"/>
      <c r="BD45" s="7"/>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7"/>
    </row>
    <row r="46" spans="1:108" s="1" customFormat="1" ht="18" customHeight="1" thickBot="1">
      <c r="A46" s="7"/>
      <c r="B46" s="7"/>
      <c r="C46" s="7"/>
      <c r="D46" s="7"/>
      <c r="E46" s="7"/>
      <c r="F46" s="7"/>
      <c r="G46" s="7"/>
      <c r="H46" s="7"/>
      <c r="I46" s="7"/>
      <c r="J46" s="7"/>
      <c r="K46" s="7"/>
      <c r="L46" s="7"/>
      <c r="M46" s="7"/>
      <c r="N46" s="7"/>
      <c r="O46" s="7"/>
      <c r="P46" s="7"/>
      <c r="Q46" s="7"/>
      <c r="R46" s="7"/>
      <c r="S46" s="7"/>
      <c r="T46" s="7"/>
      <c r="U46" s="7"/>
      <c r="V46" s="7"/>
      <c r="W46" s="7"/>
      <c r="X46" s="7"/>
      <c r="Y46" s="7"/>
      <c r="Z46" s="42"/>
      <c r="AA46" s="43"/>
      <c r="AB46" s="43"/>
      <c r="AC46" s="43"/>
      <c r="AD46" s="43"/>
      <c r="AE46" s="43"/>
      <c r="AF46" s="43"/>
      <c r="AG46" s="43"/>
      <c r="AH46" s="352" t="str">
        <f ca="1">IF($AH$7="NG","",'計算シート(PV回路1)'!W285)</f>
        <v/>
      </c>
      <c r="AI46" s="172"/>
      <c r="AJ46" s="172" t="str">
        <f ca="1">IF($AH$7="NG","",'計算シート(PV回路1)'!X285)</f>
        <v/>
      </c>
      <c r="AK46" s="201"/>
      <c r="AL46" s="200" t="str">
        <f ca="1">IF($AL$7="NG","",'計算シート(PV回路2)'!W285)</f>
        <v/>
      </c>
      <c r="AM46" s="172"/>
      <c r="AN46" s="172" t="str">
        <f ca="1">IF($AL$7="NG","",'計算シート(PV回路2)'!X285)</f>
        <v/>
      </c>
      <c r="AO46" s="201"/>
      <c r="AP46" s="200" t="str">
        <f ca="1">IF($AP$7="NG","",'計算シート(PV回路3)'!W285)</f>
        <v/>
      </c>
      <c r="AQ46" s="172"/>
      <c r="AR46" s="172" t="str">
        <f ca="1">IF($AP$7="NG","",'計算シート(PV回路3)'!X285)</f>
        <v/>
      </c>
      <c r="AS46" s="201"/>
      <c r="AT46" s="200" t="str">
        <f ca="1">IF($AT$7="NG","",'計算シート(PV回路4)'!W285)</f>
        <v/>
      </c>
      <c r="AU46" s="172"/>
      <c r="AV46" s="172" t="str">
        <f ca="1">IF($AT$7="NG","",'計算シート(PV回路4)'!X285)</f>
        <v/>
      </c>
      <c r="AW46" s="173"/>
      <c r="AX46" s="243"/>
      <c r="AY46" s="244"/>
      <c r="AZ46" s="244"/>
      <c r="BA46" s="245"/>
      <c r="BB46" s="7"/>
      <c r="BC46" s="7"/>
      <c r="BD46" s="7"/>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7"/>
    </row>
    <row r="47" spans="1:108" s="1" customFormat="1" ht="18" customHeight="1">
      <c r="A47" s="7"/>
      <c r="B47" s="7"/>
      <c r="C47" s="7"/>
      <c r="D47" s="7"/>
      <c r="E47" s="7"/>
      <c r="F47" s="7"/>
      <c r="G47" s="7"/>
      <c r="H47" s="7"/>
      <c r="I47" s="7"/>
      <c r="J47" s="7"/>
      <c r="K47" s="7"/>
      <c r="L47" s="7"/>
      <c r="M47" s="7"/>
      <c r="N47" s="7"/>
      <c r="O47" s="7"/>
      <c r="P47" s="7"/>
      <c r="Q47" s="7"/>
      <c r="R47" s="7"/>
      <c r="S47" s="7"/>
      <c r="T47" s="7"/>
      <c r="U47" s="7"/>
      <c r="V47" s="7"/>
      <c r="W47" s="7"/>
      <c r="X47" s="7"/>
      <c r="Y47" s="7"/>
      <c r="Z47" s="174" t="s">
        <v>116</v>
      </c>
      <c r="AA47" s="175"/>
      <c r="AB47" s="175"/>
      <c r="AC47" s="175"/>
      <c r="AD47" s="175"/>
      <c r="AE47" s="175"/>
      <c r="AF47" s="176" t="s">
        <v>41</v>
      </c>
      <c r="AG47" s="177"/>
      <c r="AH47" s="180">
        <f ca="1">IF(AH15="NG","",IF((1*AH15*1000)&gt;(N34*1000),(14000 - (N34*1000))/(1*1000),(14000 - (1*AH15*1000)) / (1 * 1000)))</f>
        <v>14</v>
      </c>
      <c r="AI47" s="181"/>
      <c r="AJ47" s="181"/>
      <c r="AK47" s="181"/>
      <c r="AL47" s="181"/>
      <c r="AM47" s="181"/>
      <c r="AN47" s="181"/>
      <c r="AO47" s="181"/>
      <c r="AP47" s="181"/>
      <c r="AQ47" s="181"/>
      <c r="AR47" s="181"/>
      <c r="AS47" s="181"/>
      <c r="AT47" s="181"/>
      <c r="AU47" s="181"/>
      <c r="AV47" s="181"/>
      <c r="AW47" s="182"/>
      <c r="AX47" s="186" t="s">
        <v>115</v>
      </c>
      <c r="AY47" s="176"/>
      <c r="AZ47" s="176"/>
      <c r="BA47" s="177"/>
      <c r="BB47" s="7"/>
      <c r="BC47" s="7"/>
      <c r="BD47" s="7"/>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7"/>
    </row>
    <row r="48" spans="1:108" s="1" customFormat="1" ht="18" customHeight="1" thickBot="1">
      <c r="A48" s="7"/>
      <c r="B48" s="7"/>
      <c r="C48" s="7"/>
      <c r="D48" s="7"/>
      <c r="E48" s="7"/>
      <c r="F48" s="7"/>
      <c r="G48" s="7"/>
      <c r="H48" s="7"/>
      <c r="I48" s="7"/>
      <c r="J48" s="7"/>
      <c r="K48" s="7"/>
      <c r="L48" s="7"/>
      <c r="M48" s="7"/>
      <c r="N48" s="7"/>
      <c r="O48" s="7"/>
      <c r="P48" s="7"/>
      <c r="Q48" s="7"/>
      <c r="R48" s="7"/>
      <c r="S48" s="7"/>
      <c r="T48" s="7"/>
      <c r="U48" s="7"/>
      <c r="V48" s="7"/>
      <c r="W48" s="7"/>
      <c r="X48" s="7"/>
      <c r="Y48" s="7"/>
      <c r="Z48" s="188" t="s">
        <v>240</v>
      </c>
      <c r="AA48" s="189"/>
      <c r="AB48" s="189"/>
      <c r="AC48" s="189"/>
      <c r="AD48" s="189"/>
      <c r="AE48" s="189"/>
      <c r="AF48" s="178"/>
      <c r="AG48" s="179"/>
      <c r="AH48" s="183" t="e">
        <f ca="1">IF((0.92*AH31*1000)&gt;5900,(14000 - 5900)/(0.93 * 1000),(14000 - 0.92*AH31*1000) / (0.93 * 1000))</f>
        <v>#VALUE!</v>
      </c>
      <c r="AI48" s="184"/>
      <c r="AJ48" s="184"/>
      <c r="AK48" s="184"/>
      <c r="AL48" s="184"/>
      <c r="AM48" s="184"/>
      <c r="AN48" s="184"/>
      <c r="AO48" s="184"/>
      <c r="AP48" s="184"/>
      <c r="AQ48" s="184"/>
      <c r="AR48" s="184"/>
      <c r="AS48" s="184"/>
      <c r="AT48" s="184"/>
      <c r="AU48" s="184"/>
      <c r="AV48" s="184"/>
      <c r="AW48" s="185"/>
      <c r="AX48" s="187"/>
      <c r="AY48" s="178"/>
      <c r="AZ48" s="178"/>
      <c r="BA48" s="179"/>
      <c r="BB48" s="7"/>
      <c r="BC48" s="7"/>
      <c r="BD48" s="7"/>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7"/>
    </row>
    <row r="49" spans="1:108" s="1" customFormat="1" ht="18" customHeight="1">
      <c r="A49" s="7"/>
      <c r="B49" s="7"/>
      <c r="C49" s="7"/>
      <c r="D49" s="7"/>
      <c r="E49" s="7"/>
      <c r="F49" s="7"/>
      <c r="G49" s="7"/>
      <c r="H49" s="7"/>
      <c r="I49" s="7"/>
      <c r="J49" s="7"/>
      <c r="K49" s="7"/>
      <c r="L49" s="7"/>
      <c r="M49" s="7"/>
      <c r="N49" s="7"/>
      <c r="O49" s="7"/>
      <c r="P49" s="7"/>
      <c r="Q49" s="7"/>
      <c r="R49" s="7"/>
      <c r="S49" s="7"/>
      <c r="T49" s="7"/>
      <c r="U49" s="7"/>
      <c r="V49" s="7"/>
      <c r="W49" s="7"/>
      <c r="X49" s="7"/>
      <c r="Y49" s="7"/>
      <c r="Z49" s="7" t="s">
        <v>241</v>
      </c>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7"/>
    </row>
    <row r="50" spans="1:108" s="1" customFormat="1" ht="18" customHeight="1">
      <c r="A50" s="12"/>
      <c r="B50" s="7"/>
      <c r="Y50" s="12"/>
      <c r="Z50" s="7" t="s">
        <v>242</v>
      </c>
      <c r="BB50" s="7"/>
      <c r="BC50" s="7"/>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7"/>
    </row>
    <row r="51" spans="1:108" ht="18" customHeight="1">
      <c r="A51" s="1"/>
      <c r="B51" s="1"/>
      <c r="C51" s="7"/>
      <c r="D51" s="7"/>
      <c r="E51" s="7"/>
      <c r="F51" s="7"/>
      <c r="G51" s="7"/>
      <c r="H51" s="7"/>
      <c r="I51" s="7"/>
      <c r="J51" s="7"/>
      <c r="K51" s="7"/>
      <c r="L51" s="7"/>
      <c r="M51" s="7"/>
      <c r="N51" s="7"/>
      <c r="O51" s="7"/>
      <c r="P51" s="7"/>
      <c r="Q51" s="7"/>
      <c r="R51" s="7"/>
      <c r="S51" s="7"/>
      <c r="T51" s="7"/>
      <c r="U51" s="7"/>
      <c r="V51" s="7"/>
      <c r="W51" s="1"/>
      <c r="X51" s="1"/>
      <c r="Z51" s="7" t="s">
        <v>243</v>
      </c>
      <c r="AA51" s="7"/>
      <c r="AB51" s="7"/>
      <c r="AC51" s="7"/>
      <c r="AD51" s="7"/>
      <c r="AE51" s="7"/>
      <c r="AF51" s="7"/>
      <c r="AG51" s="7"/>
      <c r="AH51" s="7"/>
      <c r="AI51" s="7"/>
      <c r="AJ51" s="7"/>
      <c r="AK51" s="7"/>
      <c r="AL51" s="7"/>
      <c r="AM51" s="7"/>
      <c r="AN51" s="7"/>
      <c r="AO51" s="7"/>
      <c r="AP51" s="7"/>
      <c r="AQ51" s="7"/>
      <c r="AR51" s="7"/>
      <c r="AS51" s="7"/>
      <c r="AT51" s="7"/>
      <c r="AU51" s="1"/>
      <c r="AV51" s="1"/>
      <c r="AW51" s="1"/>
      <c r="AX51" s="1"/>
      <c r="AY51" s="1"/>
      <c r="AZ51" s="7"/>
      <c r="BA51" s="7"/>
      <c r="BB51" s="7"/>
      <c r="BC51" s="7"/>
    </row>
    <row r="52" spans="1:108" ht="18" customHeight="1">
      <c r="A52" s="1"/>
      <c r="B52" s="1"/>
      <c r="C52" s="1"/>
      <c r="D52" s="1"/>
      <c r="E52" s="1"/>
      <c r="F52" s="1"/>
      <c r="G52" s="1"/>
      <c r="H52" s="1"/>
      <c r="I52" s="1"/>
      <c r="J52" s="1"/>
      <c r="K52" s="7"/>
      <c r="L52" s="7"/>
      <c r="M52" s="7"/>
      <c r="N52" s="7"/>
      <c r="O52" s="7"/>
      <c r="P52" s="7"/>
      <c r="Q52" s="7"/>
      <c r="R52" s="7"/>
      <c r="S52" s="7"/>
      <c r="T52" s="7"/>
      <c r="U52" s="7"/>
      <c r="V52" s="7"/>
      <c r="W52" s="7"/>
      <c r="X52" s="7"/>
      <c r="Z52" s="1"/>
      <c r="AA52" s="1"/>
      <c r="AB52" s="1"/>
      <c r="AC52" s="1"/>
      <c r="AD52" s="1"/>
      <c r="AE52" s="1"/>
      <c r="AF52" s="1"/>
      <c r="AG52" s="1"/>
      <c r="AH52" s="1"/>
      <c r="AI52" s="7"/>
      <c r="AJ52" s="7"/>
      <c r="AK52" s="7"/>
      <c r="AL52" s="7"/>
      <c r="AM52" s="7"/>
      <c r="AN52" s="7"/>
      <c r="AO52" s="7"/>
      <c r="AP52" s="7"/>
      <c r="AQ52" s="7"/>
      <c r="AR52" s="7"/>
      <c r="AS52" s="7"/>
      <c r="AT52" s="7"/>
      <c r="AU52" s="7"/>
      <c r="AV52" s="7"/>
      <c r="AW52" s="7"/>
      <c r="AX52" s="7"/>
      <c r="AY52" s="7"/>
      <c r="AZ52" s="7"/>
      <c r="BA52" s="7"/>
      <c r="BB52" s="7"/>
      <c r="BC52" s="7"/>
    </row>
    <row r="53" spans="1:108" ht="19.95" customHeight="1">
      <c r="A53" s="7"/>
      <c r="B53" s="7"/>
      <c r="C53" s="1"/>
      <c r="D53" s="1"/>
      <c r="E53" s="1"/>
      <c r="F53" s="1"/>
      <c r="G53" s="1"/>
      <c r="H53" s="1"/>
      <c r="I53" s="1"/>
      <c r="J53" s="1"/>
      <c r="K53" s="7"/>
      <c r="L53" s="7"/>
      <c r="M53" s="7"/>
      <c r="N53" s="7"/>
      <c r="O53" s="7"/>
      <c r="P53" s="7"/>
      <c r="Q53" s="7"/>
      <c r="R53" s="7"/>
      <c r="S53" s="7"/>
      <c r="T53" s="7"/>
      <c r="U53" s="7"/>
      <c r="V53" s="7"/>
      <c r="W53" s="7"/>
      <c r="X53" s="7"/>
      <c r="Z53" s="68" t="s">
        <v>111</v>
      </c>
      <c r="AA53" s="69"/>
      <c r="AB53" s="69"/>
      <c r="AC53" s="69"/>
      <c r="AD53" s="69"/>
      <c r="AE53" s="70"/>
      <c r="AF53" s="70"/>
      <c r="AG53" s="70"/>
      <c r="AH53" s="70"/>
      <c r="AI53" s="69"/>
      <c r="AJ53" s="69"/>
      <c r="AK53" s="69"/>
      <c r="AL53" s="69"/>
      <c r="AM53" s="69"/>
      <c r="AN53" s="69"/>
      <c r="AO53" s="69"/>
      <c r="AP53" s="69"/>
      <c r="AQ53" s="69"/>
      <c r="AR53" s="69"/>
      <c r="AS53" s="69"/>
      <c r="AT53" s="69"/>
      <c r="AU53" s="69"/>
      <c r="AV53" s="69"/>
      <c r="AW53" s="69"/>
      <c r="AX53" s="69"/>
      <c r="AY53" s="69"/>
      <c r="AZ53" s="69"/>
      <c r="BA53" s="69"/>
      <c r="BB53" s="7"/>
      <c r="BC53" s="7"/>
    </row>
    <row r="54" spans="1:108" ht="19.95" customHeight="1">
      <c r="A54" s="7"/>
      <c r="B54" s="7"/>
      <c r="C54" s="7"/>
      <c r="D54" s="7"/>
      <c r="E54" s="7"/>
      <c r="F54" s="7"/>
      <c r="G54" s="7"/>
      <c r="H54" s="7"/>
      <c r="I54" s="7"/>
      <c r="J54" s="7"/>
      <c r="K54" s="7"/>
      <c r="L54" s="7"/>
      <c r="M54" s="7"/>
      <c r="N54" s="7"/>
      <c r="O54" s="7"/>
      <c r="P54" s="7"/>
      <c r="Q54" s="7"/>
      <c r="R54" s="7"/>
      <c r="S54" s="7"/>
      <c r="T54" s="7"/>
      <c r="U54" s="7"/>
      <c r="V54" s="7"/>
      <c r="W54" s="7"/>
      <c r="X54" s="7"/>
      <c r="Z54" s="70" t="s">
        <v>117</v>
      </c>
      <c r="AA54" s="70"/>
      <c r="AB54" s="70"/>
      <c r="AC54" s="70"/>
      <c r="AD54" s="70"/>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7"/>
      <c r="BC54" s="7"/>
    </row>
    <row r="55" spans="1:108" ht="19.95" customHeight="1">
      <c r="A55" s="7"/>
      <c r="B55" s="7"/>
      <c r="C55" s="7"/>
      <c r="D55" s="7"/>
      <c r="E55" s="7"/>
      <c r="F55" s="7"/>
      <c r="G55" s="7"/>
      <c r="H55" s="7"/>
      <c r="I55" s="7"/>
      <c r="J55" s="7"/>
      <c r="K55" s="7"/>
      <c r="L55" s="7"/>
      <c r="M55" s="7"/>
      <c r="N55" s="7"/>
      <c r="O55" s="7"/>
      <c r="P55" s="7"/>
      <c r="Q55" s="7"/>
      <c r="R55" s="7"/>
      <c r="S55" s="7"/>
      <c r="T55" s="7"/>
      <c r="U55" s="7"/>
      <c r="V55" s="7"/>
      <c r="W55" s="7"/>
      <c r="X55" s="7"/>
      <c r="Z55" s="70" t="s">
        <v>134</v>
      </c>
      <c r="AA55" s="70"/>
      <c r="AB55" s="70"/>
      <c r="AC55" s="70"/>
      <c r="AD55" s="70"/>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7"/>
      <c r="BC55" s="7"/>
    </row>
    <row r="56" spans="1:108" ht="19.95" customHeight="1">
      <c r="A56" s="7"/>
      <c r="B56" s="7"/>
      <c r="C56" s="7"/>
      <c r="D56" s="7"/>
      <c r="E56" s="7"/>
      <c r="F56" s="7"/>
      <c r="G56" s="7"/>
      <c r="H56" s="7"/>
      <c r="I56" s="7"/>
      <c r="J56" s="7"/>
      <c r="K56" s="7"/>
      <c r="L56" s="7"/>
      <c r="M56" s="7"/>
      <c r="N56" s="7"/>
      <c r="O56" s="7"/>
      <c r="P56" s="7"/>
      <c r="Q56" s="7"/>
      <c r="R56" s="7"/>
      <c r="S56" s="7"/>
      <c r="T56" s="7"/>
      <c r="U56" s="7"/>
      <c r="V56" s="7"/>
      <c r="W56" s="7"/>
      <c r="X56" s="7"/>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7"/>
      <c r="BC56" s="7"/>
    </row>
    <row r="57" spans="1:108" ht="19.95" customHeight="1">
      <c r="A57" s="7"/>
      <c r="B57" s="7"/>
      <c r="C57" s="7"/>
      <c r="D57" s="7"/>
      <c r="E57" s="7"/>
      <c r="F57" s="7"/>
      <c r="G57" s="7"/>
      <c r="H57" s="7"/>
      <c r="I57" s="7"/>
      <c r="J57" s="7"/>
      <c r="K57" s="7"/>
      <c r="L57" s="7"/>
      <c r="M57" s="7"/>
      <c r="N57" s="7"/>
      <c r="O57" s="7"/>
      <c r="P57" s="7"/>
      <c r="Q57" s="7"/>
      <c r="R57" s="7"/>
      <c r="S57" s="7"/>
      <c r="T57" s="7"/>
      <c r="U57" s="7"/>
      <c r="V57" s="7"/>
      <c r="W57" s="7"/>
      <c r="X57" s="7"/>
      <c r="Z57" s="69" t="s">
        <v>109</v>
      </c>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7"/>
      <c r="BC57" s="7"/>
    </row>
    <row r="58" spans="1:108" ht="19.95" customHeight="1">
      <c r="A58" s="7"/>
      <c r="B58" s="7"/>
      <c r="C58" s="7"/>
      <c r="D58" s="7"/>
      <c r="E58" s="7"/>
      <c r="F58" s="7"/>
      <c r="G58" s="7"/>
      <c r="H58" s="7"/>
      <c r="I58" s="7"/>
      <c r="J58" s="7"/>
      <c r="K58" s="7"/>
      <c r="L58" s="7"/>
      <c r="M58" s="7"/>
      <c r="N58" s="7"/>
      <c r="O58" s="7"/>
      <c r="P58" s="7"/>
      <c r="Q58" s="7"/>
      <c r="R58" s="7"/>
      <c r="S58" s="7"/>
      <c r="T58" s="7"/>
      <c r="U58" s="7"/>
      <c r="V58" s="7"/>
      <c r="W58" s="7"/>
      <c r="X58" s="7"/>
      <c r="Z58" s="69" t="s">
        <v>90</v>
      </c>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7"/>
      <c r="BC58" s="7"/>
    </row>
    <row r="59" spans="1:108" ht="19.95" customHeight="1">
      <c r="A59" s="7"/>
      <c r="B59" s="7"/>
      <c r="C59" s="7"/>
      <c r="D59" s="7"/>
      <c r="E59" s="7"/>
      <c r="F59" s="7"/>
      <c r="G59" s="7"/>
      <c r="H59" s="7"/>
      <c r="I59" s="7"/>
      <c r="J59" s="7"/>
      <c r="K59" s="7"/>
      <c r="L59" s="7"/>
      <c r="M59" s="7"/>
      <c r="N59" s="7"/>
      <c r="O59" s="7"/>
      <c r="P59" s="7"/>
      <c r="Q59" s="7"/>
      <c r="R59" s="7"/>
      <c r="S59" s="7"/>
      <c r="T59" s="7"/>
      <c r="U59" s="7"/>
      <c r="V59" s="7"/>
      <c r="W59" s="7"/>
      <c r="X59" s="7"/>
      <c r="Z59" s="69"/>
      <c r="AA59" s="69" t="s">
        <v>93</v>
      </c>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7"/>
      <c r="BC59" s="7"/>
    </row>
    <row r="60" spans="1:108" ht="19.95" customHeight="1">
      <c r="A60" s="7"/>
      <c r="B60" s="7"/>
      <c r="C60" s="7"/>
      <c r="D60" s="7"/>
      <c r="E60" s="7"/>
      <c r="F60" s="7"/>
      <c r="G60" s="7"/>
      <c r="H60" s="7"/>
      <c r="I60" s="7"/>
      <c r="J60" s="7"/>
      <c r="K60" s="7"/>
      <c r="L60" s="7"/>
      <c r="M60" s="7"/>
      <c r="N60" s="7"/>
      <c r="O60" s="7"/>
      <c r="P60" s="7"/>
      <c r="Q60" s="7"/>
      <c r="R60" s="7"/>
      <c r="S60" s="7"/>
      <c r="T60" s="7"/>
      <c r="U60" s="7"/>
      <c r="V60" s="7"/>
      <c r="W60" s="7"/>
      <c r="X60" s="7"/>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7"/>
      <c r="BC60" s="7"/>
    </row>
    <row r="61" spans="1:108" ht="19.95" customHeight="1">
      <c r="A61" s="7"/>
      <c r="B61" s="7"/>
      <c r="C61" s="7"/>
      <c r="D61" s="7"/>
      <c r="E61" s="7"/>
      <c r="F61" s="7"/>
      <c r="G61" s="7"/>
      <c r="H61" s="7"/>
      <c r="I61" s="7"/>
      <c r="J61" s="7"/>
      <c r="K61" s="7"/>
      <c r="L61" s="7"/>
      <c r="M61" s="7"/>
      <c r="N61" s="7"/>
      <c r="O61" s="7"/>
      <c r="P61" s="7"/>
      <c r="Q61" s="7"/>
      <c r="R61" s="7"/>
      <c r="S61" s="7"/>
      <c r="T61" s="7"/>
      <c r="U61" s="7"/>
      <c r="V61" s="7"/>
      <c r="W61" s="7"/>
      <c r="X61" s="7"/>
      <c r="Z61" s="69" t="s">
        <v>164</v>
      </c>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7"/>
      <c r="BC61" s="7"/>
    </row>
    <row r="62" spans="1:108" ht="19.95" customHeight="1">
      <c r="A62" s="7"/>
      <c r="B62" s="7"/>
      <c r="C62" s="7"/>
      <c r="D62" s="7"/>
      <c r="E62" s="7"/>
      <c r="F62" s="7"/>
      <c r="G62" s="7"/>
      <c r="H62" s="7"/>
      <c r="I62" s="7"/>
      <c r="J62" s="7"/>
      <c r="K62" s="7"/>
      <c r="L62" s="7"/>
      <c r="M62" s="7"/>
      <c r="N62" s="7"/>
      <c r="O62" s="7"/>
      <c r="P62" s="7"/>
      <c r="Q62" s="7"/>
      <c r="R62" s="7"/>
      <c r="S62" s="7"/>
      <c r="T62" s="7"/>
      <c r="U62" s="7"/>
      <c r="V62" s="7"/>
      <c r="W62" s="7"/>
      <c r="X62" s="7"/>
      <c r="Z62" s="69" t="s">
        <v>110</v>
      </c>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7"/>
      <c r="BC62" s="7"/>
    </row>
    <row r="63" spans="1:108" ht="19.95" customHeight="1">
      <c r="A63" s="7"/>
      <c r="B63" s="7"/>
      <c r="C63" s="7"/>
      <c r="D63" s="7"/>
      <c r="E63" s="7"/>
      <c r="F63" s="7"/>
      <c r="G63" s="7"/>
      <c r="H63" s="7"/>
      <c r="I63" s="7"/>
      <c r="J63" s="7"/>
      <c r="K63" s="7"/>
      <c r="L63" s="7"/>
      <c r="M63" s="7"/>
      <c r="N63" s="7"/>
      <c r="O63" s="7"/>
      <c r="P63" s="7"/>
      <c r="Q63" s="7"/>
      <c r="R63" s="7"/>
      <c r="S63" s="7"/>
      <c r="T63" s="7"/>
      <c r="U63" s="7"/>
      <c r="V63" s="7"/>
      <c r="W63" s="7"/>
      <c r="X63" s="7"/>
      <c r="Z63" s="69" t="s">
        <v>163</v>
      </c>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7"/>
      <c r="BC63" s="7"/>
    </row>
    <row r="64" spans="1:108" ht="19.95" customHeight="1">
      <c r="A64" s="7"/>
      <c r="B64" s="7"/>
      <c r="C64" s="7"/>
      <c r="D64" s="7"/>
      <c r="E64" s="7"/>
      <c r="F64" s="7"/>
      <c r="G64" s="7"/>
      <c r="H64" s="7"/>
      <c r="I64" s="7"/>
      <c r="J64" s="7"/>
      <c r="K64" s="1"/>
      <c r="L64" s="1"/>
      <c r="M64" s="1"/>
      <c r="N64" s="1"/>
      <c r="O64" s="1"/>
      <c r="P64" s="1"/>
      <c r="Q64" s="1"/>
      <c r="R64" s="1"/>
      <c r="S64" s="1"/>
      <c r="T64" s="1"/>
      <c r="U64" s="1"/>
      <c r="V64" s="1"/>
      <c r="W64" s="7"/>
      <c r="X64" s="7"/>
      <c r="Z64" s="69" t="s">
        <v>91</v>
      </c>
      <c r="AA64" s="69" t="s">
        <v>266</v>
      </c>
      <c r="AB64" s="69"/>
      <c r="AC64" s="69"/>
      <c r="AD64" s="69"/>
      <c r="AE64" s="69"/>
      <c r="AF64" s="69"/>
      <c r="AG64" s="69"/>
      <c r="AH64" s="69"/>
      <c r="AI64" s="70"/>
      <c r="AJ64" s="70"/>
      <c r="AK64" s="70"/>
      <c r="AL64" s="70"/>
      <c r="AM64" s="70"/>
      <c r="AN64" s="70"/>
      <c r="AO64" s="70"/>
      <c r="AP64" s="70"/>
      <c r="AQ64" s="70"/>
      <c r="AR64" s="70"/>
      <c r="AS64" s="70"/>
      <c r="AT64" s="70"/>
      <c r="AU64" s="69"/>
      <c r="AV64" s="69"/>
      <c r="AW64" s="69"/>
      <c r="AX64" s="69"/>
      <c r="AY64" s="69"/>
      <c r="AZ64" s="69"/>
      <c r="BA64" s="69"/>
      <c r="BB64" s="7"/>
      <c r="BC64" s="7"/>
    </row>
    <row r="65" spans="1:55" ht="19.95" customHeight="1">
      <c r="A65" s="7"/>
      <c r="B65" s="7"/>
      <c r="C65" s="1"/>
      <c r="D65" s="1"/>
      <c r="E65" s="1"/>
      <c r="F65" s="1"/>
      <c r="G65" s="1"/>
      <c r="H65" s="1"/>
      <c r="I65" s="1"/>
      <c r="J65" s="1"/>
      <c r="K65" s="1"/>
      <c r="L65" s="1"/>
      <c r="M65" s="1"/>
      <c r="N65" s="1"/>
      <c r="O65" s="1"/>
      <c r="P65" s="1"/>
      <c r="Q65" s="1"/>
      <c r="R65" s="1"/>
      <c r="S65" s="1"/>
      <c r="T65" s="1"/>
      <c r="U65" s="1"/>
      <c r="V65" s="1"/>
      <c r="W65" s="7"/>
      <c r="X65" s="7"/>
      <c r="Z65" s="69"/>
      <c r="AA65" s="69" t="s">
        <v>97</v>
      </c>
      <c r="AB65" s="69"/>
      <c r="AC65" s="69"/>
      <c r="AD65" s="69"/>
      <c r="AE65" s="70"/>
      <c r="AF65" s="70"/>
      <c r="AG65" s="70"/>
      <c r="AH65" s="70"/>
      <c r="AI65" s="70"/>
      <c r="AJ65" s="70"/>
      <c r="AK65" s="70"/>
      <c r="AL65" s="70"/>
      <c r="AM65" s="70"/>
      <c r="AN65" s="70"/>
      <c r="AO65" s="70"/>
      <c r="AP65" s="70"/>
      <c r="AQ65" s="70"/>
      <c r="AR65" s="70"/>
      <c r="AS65" s="70"/>
      <c r="AT65" s="70"/>
      <c r="AU65" s="69"/>
      <c r="AV65" s="69"/>
      <c r="AW65" s="69"/>
      <c r="AX65" s="69"/>
      <c r="AY65" s="69"/>
      <c r="AZ65" s="69"/>
      <c r="BA65" s="69"/>
      <c r="BB65" s="7"/>
      <c r="BC65" s="7"/>
    </row>
    <row r="66" spans="1:55" ht="19.95" customHeight="1">
      <c r="A66" s="7"/>
      <c r="B66" s="7"/>
      <c r="C66" s="7"/>
      <c r="D66" s="7"/>
      <c r="E66" s="7"/>
      <c r="F66" s="7"/>
      <c r="G66" s="7"/>
      <c r="H66" s="7"/>
      <c r="I66" s="7"/>
      <c r="J66" s="7"/>
      <c r="K66" s="7"/>
      <c r="L66" s="7"/>
      <c r="M66" s="7"/>
      <c r="N66" s="7"/>
      <c r="O66" s="7"/>
      <c r="P66" s="7"/>
      <c r="Q66" s="7"/>
      <c r="R66" s="7"/>
      <c r="S66" s="7"/>
      <c r="T66" s="7"/>
      <c r="U66" s="7"/>
      <c r="V66" s="7"/>
      <c r="W66" s="7"/>
      <c r="X66" s="7"/>
      <c r="Z66" s="69"/>
      <c r="AA66" s="69" t="s">
        <v>96</v>
      </c>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7"/>
      <c r="BC66" s="7"/>
    </row>
    <row r="67" spans="1:55" ht="19.95" customHeight="1">
      <c r="A67" s="7"/>
      <c r="B67" s="7"/>
      <c r="C67" s="7"/>
      <c r="D67" s="7"/>
      <c r="E67" s="7"/>
      <c r="F67" s="7"/>
      <c r="G67" s="7"/>
      <c r="H67" s="7"/>
      <c r="I67" s="7"/>
      <c r="J67" s="7"/>
      <c r="K67" s="7"/>
      <c r="L67" s="7"/>
      <c r="M67" s="7"/>
      <c r="N67" s="7"/>
      <c r="O67" s="7"/>
      <c r="P67" s="7"/>
      <c r="Q67" s="7"/>
      <c r="R67" s="7"/>
      <c r="S67" s="7"/>
      <c r="T67" s="7"/>
      <c r="U67" s="7"/>
      <c r="V67" s="7"/>
      <c r="W67" s="7"/>
      <c r="X67" s="7"/>
      <c r="Z67" s="69"/>
      <c r="AA67" s="69" t="s">
        <v>95</v>
      </c>
      <c r="AB67" s="70"/>
      <c r="AC67" s="70"/>
      <c r="AD67" s="70"/>
      <c r="AE67" s="69"/>
      <c r="AF67" s="71"/>
      <c r="AG67" s="71"/>
      <c r="AH67" s="71"/>
      <c r="AI67" s="71"/>
      <c r="AJ67" s="71"/>
      <c r="AK67" s="71"/>
      <c r="AL67" s="71"/>
      <c r="AM67" s="71"/>
      <c r="AN67" s="71"/>
      <c r="AO67" s="71"/>
      <c r="AP67" s="71"/>
      <c r="AQ67" s="71"/>
      <c r="AR67" s="71"/>
      <c r="AS67" s="71"/>
      <c r="AT67" s="71"/>
      <c r="AU67" s="71"/>
      <c r="AV67" s="71"/>
      <c r="AW67" s="71"/>
      <c r="AX67" s="71"/>
      <c r="AY67" s="71"/>
      <c r="AZ67" s="71"/>
      <c r="BA67" s="71"/>
    </row>
    <row r="68" spans="1:55" ht="19.95" customHeight="1">
      <c r="A68" s="7"/>
      <c r="B68" s="7"/>
      <c r="C68" s="7"/>
      <c r="D68" s="7"/>
      <c r="E68" s="7"/>
      <c r="F68" s="7"/>
      <c r="G68" s="7"/>
      <c r="H68" s="7"/>
      <c r="I68" s="7"/>
      <c r="J68" s="7"/>
      <c r="K68" s="7"/>
      <c r="L68" s="7"/>
      <c r="M68" s="7"/>
      <c r="N68" s="7"/>
      <c r="O68" s="7"/>
      <c r="P68" s="7"/>
      <c r="Q68" s="7"/>
      <c r="R68" s="7"/>
      <c r="S68" s="7"/>
      <c r="T68" s="7"/>
      <c r="U68" s="7"/>
      <c r="V68" s="7"/>
      <c r="W68" s="7"/>
      <c r="X68" s="7"/>
      <c r="Y68" s="7"/>
      <c r="Z68" s="69"/>
      <c r="AA68" s="69" t="s">
        <v>248</v>
      </c>
      <c r="AB68" s="69"/>
      <c r="AC68" s="69"/>
      <c r="AD68" s="69"/>
      <c r="AE68" s="69"/>
      <c r="AF68" s="71"/>
      <c r="AG68" s="71"/>
      <c r="AH68" s="71"/>
      <c r="AI68" s="71"/>
      <c r="AJ68" s="71"/>
      <c r="AK68" s="71"/>
      <c r="AL68" s="71"/>
      <c r="AM68" s="71"/>
      <c r="AN68" s="71"/>
      <c r="AO68" s="71"/>
      <c r="AP68" s="71"/>
      <c r="AQ68" s="71"/>
      <c r="AR68" s="71"/>
      <c r="AS68" s="71"/>
      <c r="AT68" s="71"/>
      <c r="AU68" s="71"/>
      <c r="AV68" s="71"/>
      <c r="AW68" s="71"/>
      <c r="AX68" s="71"/>
      <c r="AY68" s="71"/>
      <c r="AZ68" s="71"/>
      <c r="BA68" s="71"/>
    </row>
    <row r="69" spans="1:55" ht="19.95" customHeight="1">
      <c r="A69" s="7"/>
      <c r="B69" s="7"/>
      <c r="C69" s="7"/>
      <c r="D69" s="7"/>
      <c r="E69" s="7"/>
      <c r="F69" s="7"/>
      <c r="G69" s="7"/>
      <c r="H69" s="7"/>
      <c r="I69" s="7"/>
      <c r="J69" s="7"/>
      <c r="K69" s="7"/>
      <c r="L69" s="7"/>
      <c r="M69" s="7"/>
      <c r="N69" s="7"/>
      <c r="O69" s="7"/>
      <c r="P69" s="7"/>
      <c r="Q69" s="7"/>
      <c r="R69" s="7"/>
      <c r="S69" s="7"/>
      <c r="T69" s="7"/>
      <c r="U69" s="7"/>
      <c r="V69" s="7"/>
      <c r="W69" s="7"/>
      <c r="X69" s="7"/>
      <c r="Y69" s="7"/>
      <c r="Z69" s="69"/>
      <c r="AA69" s="69" t="s">
        <v>247</v>
      </c>
      <c r="AB69" s="69"/>
      <c r="AC69" s="69"/>
      <c r="AD69" s="69"/>
      <c r="AE69" s="69"/>
      <c r="AF69" s="71"/>
      <c r="AG69" s="71"/>
      <c r="AH69" s="71"/>
      <c r="AI69" s="71"/>
      <c r="AJ69" s="71"/>
      <c r="AK69" s="71"/>
      <c r="AL69" s="71"/>
      <c r="AM69" s="71"/>
      <c r="AN69" s="71"/>
      <c r="AO69" s="71"/>
      <c r="AP69" s="71"/>
      <c r="AQ69" s="71"/>
      <c r="AR69" s="71"/>
      <c r="AS69" s="71"/>
      <c r="AT69" s="71"/>
      <c r="AU69" s="71"/>
      <c r="AV69" s="71"/>
      <c r="AW69" s="71"/>
      <c r="AX69" s="71"/>
      <c r="AY69" s="71"/>
      <c r="AZ69" s="71"/>
      <c r="BA69" s="71"/>
    </row>
    <row r="70" spans="1:55" ht="19.9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69" t="s">
        <v>237</v>
      </c>
      <c r="AB70" s="7"/>
      <c r="AC70" s="7"/>
      <c r="AD70" s="7"/>
      <c r="AE70" s="7"/>
    </row>
    <row r="71" spans="1:55" ht="18"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row>
    <row r="72" spans="1:55" ht="18"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row>
    <row r="73" spans="1:55" ht="18"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row>
    <row r="74" spans="1:55" ht="18"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row>
    <row r="75" spans="1:55" ht="18" customHeight="1">
      <c r="A75" s="7"/>
      <c r="B75" s="7"/>
      <c r="C75" s="7"/>
      <c r="D75" s="7"/>
      <c r="E75" s="7"/>
      <c r="F75" s="7"/>
      <c r="G75" s="7"/>
      <c r="H75" s="7"/>
      <c r="I75" s="7"/>
      <c r="J75" s="7"/>
      <c r="K75" s="1"/>
      <c r="L75" s="1"/>
      <c r="M75" s="1"/>
      <c r="N75" s="1"/>
      <c r="O75" s="1"/>
      <c r="P75" s="1"/>
      <c r="Q75" s="1"/>
      <c r="R75" s="1"/>
      <c r="S75" s="1"/>
      <c r="T75" s="1"/>
      <c r="U75" s="1"/>
      <c r="V75" s="1"/>
      <c r="W75" s="7"/>
      <c r="X75" s="7"/>
      <c r="Y75" s="7"/>
      <c r="Z75" s="7"/>
      <c r="AA75" s="7"/>
      <c r="AB75" s="7"/>
      <c r="AC75" s="7"/>
      <c r="AD75" s="7"/>
      <c r="AE75" s="7"/>
    </row>
    <row r="76" spans="1:55" ht="18" customHeight="1">
      <c r="A76" s="7"/>
      <c r="B76" s="7"/>
      <c r="C76" s="1"/>
      <c r="D76" s="1"/>
      <c r="E76" s="1"/>
      <c r="F76" s="1"/>
      <c r="G76" s="1"/>
      <c r="H76" s="1"/>
      <c r="I76" s="1"/>
      <c r="J76" s="1"/>
      <c r="K76" s="1"/>
      <c r="L76" s="1"/>
      <c r="M76" s="1"/>
      <c r="N76" s="1"/>
      <c r="O76" s="1"/>
      <c r="P76" s="1"/>
      <c r="Q76" s="1"/>
      <c r="R76" s="1"/>
      <c r="S76" s="1"/>
      <c r="T76" s="1"/>
      <c r="U76" s="1"/>
      <c r="V76" s="1"/>
      <c r="W76" s="7"/>
      <c r="X76" s="7"/>
      <c r="Y76" s="7"/>
      <c r="Z76" s="7"/>
      <c r="AA76" s="7"/>
      <c r="AB76" s="7"/>
      <c r="AC76" s="7"/>
      <c r="AD76" s="7"/>
      <c r="AE76" s="7"/>
    </row>
    <row r="77" spans="1:55" ht="18"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row>
    <row r="78" spans="1:55" ht="18" customHeight="1"/>
    <row r="79" spans="1:55" ht="18" customHeight="1"/>
    <row r="80" spans="1:55"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sheetData>
  <sheetProtection algorithmName="SHA-512" hashValue="PI/6JbGy1zZ6OYHz9aE0GkxEsvgqt14rladngppYyl1O3s758OkL7P3f/hBkomHnNwB5kZL/4pnqxAFZ2wXxxw==" saltValue="owztjt2YJrq9bc2Xi2mo2A==" spinCount="100000" sheet="1" objects="1" scenarios="1"/>
  <customSheetViews>
    <customSheetView guid="{B940B50E-8F2A-45A2-8B1B-446BBA1CF259}" scale="60" showGridLines="0" fitToPage="1">
      <pane xSplit="21" topLeftCell="AO1" activePane="topRight" state="frozen"/>
      <selection pane="topRight" activeCell="DA1" sqref="DA1:DH1048576"/>
      <pageMargins left="0.78740157480314965" right="0.39370078740157483" top="0.78740157480314965" bottom="0.39370078740157483" header="0.31496062992125984" footer="0.31496062992125984"/>
      <pageSetup paperSize="9" scale="34" orientation="landscape" r:id="rId1"/>
    </customSheetView>
  </customSheetViews>
  <mergeCells count="715">
    <mergeCell ref="AA15:AE15"/>
    <mergeCell ref="AF10:AG10"/>
    <mergeCell ref="AF11:AG11"/>
    <mergeCell ref="AX15:BA15"/>
    <mergeCell ref="CX16:DC16"/>
    <mergeCell ref="CL14:CQ14"/>
    <mergeCell ref="CR14:CW14"/>
    <mergeCell ref="CX14:DC14"/>
    <mergeCell ref="BN15:BS15"/>
    <mergeCell ref="BT15:BY15"/>
    <mergeCell ref="BZ15:CE15"/>
    <mergeCell ref="CF15:CK15"/>
    <mergeCell ref="CL15:CQ15"/>
    <mergeCell ref="BN14:BS14"/>
    <mergeCell ref="BT14:BY14"/>
    <mergeCell ref="BZ14:CE14"/>
    <mergeCell ref="CF14:CK14"/>
    <mergeCell ref="CR15:CW15"/>
    <mergeCell ref="CX15:DC15"/>
    <mergeCell ref="CL12:CQ12"/>
    <mergeCell ref="CR12:CW12"/>
    <mergeCell ref="BE13:BG13"/>
    <mergeCell ref="BE12:BG12"/>
    <mergeCell ref="CR16:CW16"/>
    <mergeCell ref="I10:L10"/>
    <mergeCell ref="M10:P10"/>
    <mergeCell ref="I5:L5"/>
    <mergeCell ref="M5:P5"/>
    <mergeCell ref="Q5:T5"/>
    <mergeCell ref="U5:X5"/>
    <mergeCell ref="B7:X7"/>
    <mergeCell ref="I8:L8"/>
    <mergeCell ref="M8:P8"/>
    <mergeCell ref="Q8:T8"/>
    <mergeCell ref="U8:X8"/>
    <mergeCell ref="I9:L9"/>
    <mergeCell ref="M9:P9"/>
    <mergeCell ref="B6:H6"/>
    <mergeCell ref="I6:L6"/>
    <mergeCell ref="M6:P6"/>
    <mergeCell ref="Q6:T6"/>
    <mergeCell ref="U6:X6"/>
    <mergeCell ref="B10:H10"/>
    <mergeCell ref="Q10:T10"/>
    <mergeCell ref="U10:X10"/>
    <mergeCell ref="Q9:T9"/>
    <mergeCell ref="U9:X9"/>
    <mergeCell ref="B11:G11"/>
    <mergeCell ref="B12:G12"/>
    <mergeCell ref="B13:G13"/>
    <mergeCell ref="B14:G14"/>
    <mergeCell ref="B15:G15"/>
    <mergeCell ref="I15:L15"/>
    <mergeCell ref="M15:P15"/>
    <mergeCell ref="Q15:T15"/>
    <mergeCell ref="U15:X15"/>
    <mergeCell ref="I11:L11"/>
    <mergeCell ref="M11:P11"/>
    <mergeCell ref="Q11:T11"/>
    <mergeCell ref="U11:X11"/>
    <mergeCell ref="I12:L12"/>
    <mergeCell ref="M12:P12"/>
    <mergeCell ref="Q12:T12"/>
    <mergeCell ref="U12:X12"/>
    <mergeCell ref="I13:L13"/>
    <mergeCell ref="M13:P13"/>
    <mergeCell ref="Q13:T13"/>
    <mergeCell ref="U13:X13"/>
    <mergeCell ref="I14:L14"/>
    <mergeCell ref="M14:P14"/>
    <mergeCell ref="Q14:T14"/>
    <mergeCell ref="AX14:BA14"/>
    <mergeCell ref="BH16:BM16"/>
    <mergeCell ref="BH18:BM18"/>
    <mergeCell ref="AL17:AO17"/>
    <mergeCell ref="AT16:AW16"/>
    <mergeCell ref="BZ21:CE21"/>
    <mergeCell ref="AH46:AI46"/>
    <mergeCell ref="AJ46:AK46"/>
    <mergeCell ref="AH41:AI41"/>
    <mergeCell ref="AJ41:AK41"/>
    <mergeCell ref="AH42:AI42"/>
    <mergeCell ref="AJ42:AK42"/>
    <mergeCell ref="AH43:AI43"/>
    <mergeCell ref="AJ43:AK43"/>
    <mergeCell ref="AH44:AI44"/>
    <mergeCell ref="AJ44:AK44"/>
    <mergeCell ref="AH45:AI45"/>
    <mergeCell ref="AJ45:AK45"/>
    <mergeCell ref="BH15:BM15"/>
    <mergeCell ref="BH14:BM14"/>
    <mergeCell ref="BN16:BS16"/>
    <mergeCell ref="BT16:BY16"/>
    <mergeCell ref="BZ16:CE16"/>
    <mergeCell ref="AJ36:AK36"/>
    <mergeCell ref="CF16:CK16"/>
    <mergeCell ref="CL16:CQ16"/>
    <mergeCell ref="BH20:BM20"/>
    <mergeCell ref="BE14:BG14"/>
    <mergeCell ref="CF12:CK12"/>
    <mergeCell ref="BH13:BM13"/>
    <mergeCell ref="BN13:BS13"/>
    <mergeCell ref="BT13:BY13"/>
    <mergeCell ref="BZ13:CE13"/>
    <mergeCell ref="CF13:CK13"/>
    <mergeCell ref="CF19:CK19"/>
    <mergeCell ref="CL19:CQ19"/>
    <mergeCell ref="CX12:DC12"/>
    <mergeCell ref="CL13:CQ13"/>
    <mergeCell ref="CR13:CW13"/>
    <mergeCell ref="CX13:DC13"/>
    <mergeCell ref="BH12:BM12"/>
    <mergeCell ref="BN12:BS12"/>
    <mergeCell ref="BT12:BY12"/>
    <mergeCell ref="BZ12:CE12"/>
    <mergeCell ref="BH10:BM10"/>
    <mergeCell ref="BN10:BS10"/>
    <mergeCell ref="BT10:BY10"/>
    <mergeCell ref="BZ10:CE10"/>
    <mergeCell ref="CF10:CK10"/>
    <mergeCell ref="CL10:CQ10"/>
    <mergeCell ref="CR10:CW10"/>
    <mergeCell ref="CX10:DC10"/>
    <mergeCell ref="BH11:BM11"/>
    <mergeCell ref="BN11:BS11"/>
    <mergeCell ref="BT11:BY11"/>
    <mergeCell ref="BZ11:CE11"/>
    <mergeCell ref="CF11:CK11"/>
    <mergeCell ref="CL11:CQ11"/>
    <mergeCell ref="CR11:CW11"/>
    <mergeCell ref="CX11:DC11"/>
    <mergeCell ref="BH8:BM8"/>
    <mergeCell ref="BN8:BS8"/>
    <mergeCell ref="BT8:BY8"/>
    <mergeCell ref="BZ8:CE8"/>
    <mergeCell ref="CF8:CK8"/>
    <mergeCell ref="CL8:CQ8"/>
    <mergeCell ref="CR8:CW8"/>
    <mergeCell ref="CX8:DC8"/>
    <mergeCell ref="BH9:BM9"/>
    <mergeCell ref="BN9:BS9"/>
    <mergeCell ref="BT9:BY9"/>
    <mergeCell ref="BZ9:CE9"/>
    <mergeCell ref="CF9:CK9"/>
    <mergeCell ref="CL9:CQ9"/>
    <mergeCell ref="CR9:CW9"/>
    <mergeCell ref="CX9:DC9"/>
    <mergeCell ref="B34:H34"/>
    <mergeCell ref="I34:K34"/>
    <mergeCell ref="L34:M34"/>
    <mergeCell ref="N34:Q34"/>
    <mergeCell ref="AH31:AI31"/>
    <mergeCell ref="AH32:AI32"/>
    <mergeCell ref="AH33:AI33"/>
    <mergeCell ref="AH34:AI34"/>
    <mergeCell ref="AH35:AI35"/>
    <mergeCell ref="L33:M33"/>
    <mergeCell ref="N33:Q33"/>
    <mergeCell ref="AJ37:AK37"/>
    <mergeCell ref="AH38:AI38"/>
    <mergeCell ref="AJ38:AK38"/>
    <mergeCell ref="AH39:AI39"/>
    <mergeCell ref="AJ39:AK39"/>
    <mergeCell ref="B35:H35"/>
    <mergeCell ref="I35:K35"/>
    <mergeCell ref="L35:M35"/>
    <mergeCell ref="N35:Q35"/>
    <mergeCell ref="AJ35:AK35"/>
    <mergeCell ref="B42:H42"/>
    <mergeCell ref="I42:K42"/>
    <mergeCell ref="L42:M42"/>
    <mergeCell ref="N42:Q42"/>
    <mergeCell ref="B36:H36"/>
    <mergeCell ref="I36:K36"/>
    <mergeCell ref="L36:M36"/>
    <mergeCell ref="N36:Q36"/>
    <mergeCell ref="AH36:AI36"/>
    <mergeCell ref="I40:K40"/>
    <mergeCell ref="L40:M40"/>
    <mergeCell ref="N40:Q40"/>
    <mergeCell ref="B37:H37"/>
    <mergeCell ref="I37:K37"/>
    <mergeCell ref="AH37:AI37"/>
    <mergeCell ref="BE23:BG23"/>
    <mergeCell ref="AH20:AK20"/>
    <mergeCell ref="AJ31:AK31"/>
    <mergeCell ref="AJ32:AK32"/>
    <mergeCell ref="AJ33:AK33"/>
    <mergeCell ref="AJ34:AK34"/>
    <mergeCell ref="AL22:AO22"/>
    <mergeCell ref="BE22:BG22"/>
    <mergeCell ref="BE25:BG25"/>
    <mergeCell ref="BE24:BG24"/>
    <mergeCell ref="AX23:BA23"/>
    <mergeCell ref="AP21:AS21"/>
    <mergeCell ref="AH28:AI28"/>
    <mergeCell ref="AJ28:AK28"/>
    <mergeCell ref="AH30:AI30"/>
    <mergeCell ref="AJ30:AK30"/>
    <mergeCell ref="AH29:AI29"/>
    <mergeCell ref="BE26:BG26"/>
    <mergeCell ref="AT21:AW21"/>
    <mergeCell ref="AP22:AS22"/>
    <mergeCell ref="AT22:AW22"/>
    <mergeCell ref="AV27:AW27"/>
    <mergeCell ref="AV28:AW28"/>
    <mergeCell ref="AP33:AQ33"/>
    <mergeCell ref="AF25:AG25"/>
    <mergeCell ref="AL30:AM30"/>
    <mergeCell ref="AL21:AO21"/>
    <mergeCell ref="AJ29:AK29"/>
    <mergeCell ref="B41:H41"/>
    <mergeCell ref="I41:K41"/>
    <mergeCell ref="L41:M41"/>
    <mergeCell ref="N41:Q41"/>
    <mergeCell ref="B33:H33"/>
    <mergeCell ref="I33:K33"/>
    <mergeCell ref="AA24:AE24"/>
    <mergeCell ref="AF24:AG24"/>
    <mergeCell ref="AH21:AK21"/>
    <mergeCell ref="AH23:AK23"/>
    <mergeCell ref="L37:M37"/>
    <mergeCell ref="N37:Q37"/>
    <mergeCell ref="B38:H38"/>
    <mergeCell ref="I38:K38"/>
    <mergeCell ref="L38:M38"/>
    <mergeCell ref="N38:Q38"/>
    <mergeCell ref="B39:H39"/>
    <mergeCell ref="I39:K39"/>
    <mergeCell ref="AH40:AI40"/>
    <mergeCell ref="AN41:AO41"/>
    <mergeCell ref="BH7:BM7"/>
    <mergeCell ref="BN7:BS7"/>
    <mergeCell ref="BT7:BY7"/>
    <mergeCell ref="AF16:AG16"/>
    <mergeCell ref="AH16:AK16"/>
    <mergeCell ref="AA16:AE16"/>
    <mergeCell ref="AF17:AG17"/>
    <mergeCell ref="B16:X16"/>
    <mergeCell ref="AX24:BA24"/>
    <mergeCell ref="BE18:BG18"/>
    <mergeCell ref="BE21:BG21"/>
    <mergeCell ref="BE19:BG19"/>
    <mergeCell ref="BH23:BM23"/>
    <mergeCell ref="BN23:BS23"/>
    <mergeCell ref="BT23:BY23"/>
    <mergeCell ref="AF15:AG15"/>
    <mergeCell ref="BH17:BM17"/>
    <mergeCell ref="BN21:BS21"/>
    <mergeCell ref="BT21:BY21"/>
    <mergeCell ref="B22:E23"/>
    <mergeCell ref="B18:H18"/>
    <mergeCell ref="I18:L18"/>
    <mergeCell ref="M18:P18"/>
    <mergeCell ref="Q18:T18"/>
    <mergeCell ref="CX17:DC17"/>
    <mergeCell ref="CX18:DC18"/>
    <mergeCell ref="CR18:CW18"/>
    <mergeCell ref="BN26:BS26"/>
    <mergeCell ref="BT26:BY26"/>
    <mergeCell ref="BZ26:CE26"/>
    <mergeCell ref="CF26:CK26"/>
    <mergeCell ref="BH25:BM25"/>
    <mergeCell ref="BN25:BS25"/>
    <mergeCell ref="BT25:BY25"/>
    <mergeCell ref="BZ25:CE25"/>
    <mergeCell ref="CF25:CK25"/>
    <mergeCell ref="BH26:BM26"/>
    <mergeCell ref="BH21:BM21"/>
    <mergeCell ref="BT20:BY20"/>
    <mergeCell ref="BT19:BY19"/>
    <mergeCell ref="BZ19:CE19"/>
    <mergeCell ref="CR23:CW23"/>
    <mergeCell ref="CX23:DC23"/>
    <mergeCell ref="CF23:CK23"/>
    <mergeCell ref="CF22:CK22"/>
    <mergeCell ref="CF17:CK17"/>
    <mergeCell ref="CL17:CQ17"/>
    <mergeCell ref="CR17:CW17"/>
    <mergeCell ref="CR19:CW19"/>
    <mergeCell ref="CX19:DC19"/>
    <mergeCell ref="CF21:CK21"/>
    <mergeCell ref="CL21:CQ21"/>
    <mergeCell ref="CF18:CK18"/>
    <mergeCell ref="CR21:CW21"/>
    <mergeCell ref="CX20:DC20"/>
    <mergeCell ref="CX21:DC21"/>
    <mergeCell ref="CL22:CQ22"/>
    <mergeCell ref="CL20:CQ20"/>
    <mergeCell ref="CR20:CW20"/>
    <mergeCell ref="CL18:CQ18"/>
    <mergeCell ref="U18:X18"/>
    <mergeCell ref="AF19:AG19"/>
    <mergeCell ref="AA22:AE22"/>
    <mergeCell ref="F22:X23"/>
    <mergeCell ref="AA20:AE20"/>
    <mergeCell ref="AF20:AG20"/>
    <mergeCell ref="B17:G17"/>
    <mergeCell ref="I17:L17"/>
    <mergeCell ref="M17:P17"/>
    <mergeCell ref="Q17:T17"/>
    <mergeCell ref="U17:X17"/>
    <mergeCell ref="AF21:AG21"/>
    <mergeCell ref="AF18:AG18"/>
    <mergeCell ref="AF23:AG23"/>
    <mergeCell ref="CF24:CK24"/>
    <mergeCell ref="CF20:CK20"/>
    <mergeCell ref="BT17:BY17"/>
    <mergeCell ref="BT18:BY18"/>
    <mergeCell ref="BZ18:CE18"/>
    <mergeCell ref="BE20:BG20"/>
    <mergeCell ref="BZ24:CE24"/>
    <mergeCell ref="AX18:BA18"/>
    <mergeCell ref="BH22:BM22"/>
    <mergeCell ref="AX17:BA17"/>
    <mergeCell ref="BE17:BG17"/>
    <mergeCell ref="AX20:BA20"/>
    <mergeCell ref="AX22:BA22"/>
    <mergeCell ref="BT24:BY24"/>
    <mergeCell ref="BZ23:CE23"/>
    <mergeCell ref="BN22:BS22"/>
    <mergeCell ref="BT22:BY22"/>
    <mergeCell ref="BZ22:CE22"/>
    <mergeCell ref="BZ17:CE17"/>
    <mergeCell ref="BN20:BS20"/>
    <mergeCell ref="BN17:BS17"/>
    <mergeCell ref="BN18:BS18"/>
    <mergeCell ref="BN19:BS19"/>
    <mergeCell ref="BZ20:CE20"/>
    <mergeCell ref="AH19:AK19"/>
    <mergeCell ref="AH18:AK18"/>
    <mergeCell ref="AX21:BA21"/>
    <mergeCell ref="AL18:AO18"/>
    <mergeCell ref="AP20:AS20"/>
    <mergeCell ref="AP19:AS19"/>
    <mergeCell ref="AF22:AG22"/>
    <mergeCell ref="AX19:BA19"/>
    <mergeCell ref="AT18:AW18"/>
    <mergeCell ref="AL20:AO20"/>
    <mergeCell ref="AH17:AK17"/>
    <mergeCell ref="U14:X14"/>
    <mergeCell ref="AF5:AG5"/>
    <mergeCell ref="AH25:AW25"/>
    <mergeCell ref="Z16:Z25"/>
    <mergeCell ref="AT19:AW19"/>
    <mergeCell ref="AT20:AW20"/>
    <mergeCell ref="AL19:AO19"/>
    <mergeCell ref="AH22:AK22"/>
    <mergeCell ref="AL23:AO23"/>
    <mergeCell ref="AP23:AS23"/>
    <mergeCell ref="AT23:AW23"/>
    <mergeCell ref="AA18:AE18"/>
    <mergeCell ref="AT7:AW7"/>
    <mergeCell ref="AP7:AS7"/>
    <mergeCell ref="AH5:AK5"/>
    <mergeCell ref="AL5:AO5"/>
    <mergeCell ref="AP5:AS5"/>
    <mergeCell ref="AA9:AE9"/>
    <mergeCell ref="AA10:AE10"/>
    <mergeCell ref="AT5:AW5"/>
    <mergeCell ref="Z6:Z15"/>
    <mergeCell ref="AA6:AE6"/>
    <mergeCell ref="AF6:AG6"/>
    <mergeCell ref="AH6:AK6"/>
    <mergeCell ref="AL6:AO6"/>
    <mergeCell ref="AA17:AE17"/>
    <mergeCell ref="BE9:BG9"/>
    <mergeCell ref="BE16:BG16"/>
    <mergeCell ref="AX16:BA16"/>
    <mergeCell ref="AL16:AO16"/>
    <mergeCell ref="AT17:AW17"/>
    <mergeCell ref="AP17:AS17"/>
    <mergeCell ref="AP16:AS16"/>
    <mergeCell ref="AF14:AG14"/>
    <mergeCell ref="AH13:AK13"/>
    <mergeCell ref="AF12:AG12"/>
    <mergeCell ref="AH12:AK12"/>
    <mergeCell ref="AF13:AG13"/>
    <mergeCell ref="AL12:AO12"/>
    <mergeCell ref="AL13:AO13"/>
    <mergeCell ref="AP13:AS13"/>
    <mergeCell ref="BE11:BG11"/>
    <mergeCell ref="BE15:BG15"/>
    <mergeCell ref="AA11:AE11"/>
    <mergeCell ref="AA12:AE12"/>
    <mergeCell ref="AF7:AG7"/>
    <mergeCell ref="AF9:AG9"/>
    <mergeCell ref="CX5:DC5"/>
    <mergeCell ref="BZ6:CE6"/>
    <mergeCell ref="CF6:CK6"/>
    <mergeCell ref="CL6:CQ6"/>
    <mergeCell ref="CR6:CW6"/>
    <mergeCell ref="CX6:DC6"/>
    <mergeCell ref="BE7:BG7"/>
    <mergeCell ref="BZ5:CE5"/>
    <mergeCell ref="CR5:CW5"/>
    <mergeCell ref="BH5:BM5"/>
    <mergeCell ref="BT5:BY5"/>
    <mergeCell ref="BN5:BS5"/>
    <mergeCell ref="BH6:BM6"/>
    <mergeCell ref="BN6:BS6"/>
    <mergeCell ref="BT6:BY6"/>
    <mergeCell ref="BE5:BG5"/>
    <mergeCell ref="BE6:BG6"/>
    <mergeCell ref="CF5:CK5"/>
    <mergeCell ref="CL5:CQ5"/>
    <mergeCell ref="CR7:CW7"/>
    <mergeCell ref="CX7:DC7"/>
    <mergeCell ref="BZ7:CE7"/>
    <mergeCell ref="CF7:CK7"/>
    <mergeCell ref="CL7:CQ7"/>
    <mergeCell ref="AF8:AG8"/>
    <mergeCell ref="AT8:AW8"/>
    <mergeCell ref="AT9:AW9"/>
    <mergeCell ref="AT10:AW10"/>
    <mergeCell ref="AT11:AW11"/>
    <mergeCell ref="AL7:AO7"/>
    <mergeCell ref="AL8:AO8"/>
    <mergeCell ref="AH7:AK7"/>
    <mergeCell ref="AH11:AK11"/>
    <mergeCell ref="AP8:AS8"/>
    <mergeCell ref="AL9:AO9"/>
    <mergeCell ref="AX5:BA5"/>
    <mergeCell ref="AX6:BA6"/>
    <mergeCell ref="AX7:BA7"/>
    <mergeCell ref="AX8:BA8"/>
    <mergeCell ref="AX9:BA9"/>
    <mergeCell ref="AX10:BA10"/>
    <mergeCell ref="AX11:BA11"/>
    <mergeCell ref="BE8:BG8"/>
    <mergeCell ref="BE10:BG10"/>
    <mergeCell ref="Z5:AE5"/>
    <mergeCell ref="AA8:AE8"/>
    <mergeCell ref="AH15:AW15"/>
    <mergeCell ref="AA13:AE13"/>
    <mergeCell ref="B8:H8"/>
    <mergeCell ref="B5:H5"/>
    <mergeCell ref="AA23:AE23"/>
    <mergeCell ref="AA21:AE21"/>
    <mergeCell ref="B9:H9"/>
    <mergeCell ref="AA19:AE19"/>
    <mergeCell ref="AA14:AE14"/>
    <mergeCell ref="AP6:AS6"/>
    <mergeCell ref="AT6:AW6"/>
    <mergeCell ref="AA7:AE7"/>
    <mergeCell ref="AH14:AW14"/>
    <mergeCell ref="AP9:AS9"/>
    <mergeCell ref="AP10:AS10"/>
    <mergeCell ref="AP11:AS11"/>
    <mergeCell ref="AP12:AS12"/>
    <mergeCell ref="AH8:AK8"/>
    <mergeCell ref="AH9:AK9"/>
    <mergeCell ref="AH10:AK10"/>
    <mergeCell ref="AL10:AO10"/>
    <mergeCell ref="AL11:AO11"/>
    <mergeCell ref="CR25:CW25"/>
    <mergeCell ref="BH24:BM24"/>
    <mergeCell ref="BN24:BS24"/>
    <mergeCell ref="B43:H43"/>
    <mergeCell ref="B44:H44"/>
    <mergeCell ref="I43:K43"/>
    <mergeCell ref="I44:K44"/>
    <mergeCell ref="L43:M43"/>
    <mergeCell ref="L44:M44"/>
    <mergeCell ref="N43:Q43"/>
    <mergeCell ref="N44:Q44"/>
    <mergeCell ref="L39:M39"/>
    <mergeCell ref="N39:Q39"/>
    <mergeCell ref="BH34:BM34"/>
    <mergeCell ref="BE31:BG31"/>
    <mergeCell ref="BE32:BG32"/>
    <mergeCell ref="BE30:BG30"/>
    <mergeCell ref="BE29:BG29"/>
    <mergeCell ref="AA25:AE25"/>
    <mergeCell ref="AH26:AI26"/>
    <mergeCell ref="AJ26:AK26"/>
    <mergeCell ref="AH27:AI27"/>
    <mergeCell ref="AJ27:AK27"/>
    <mergeCell ref="B40:H40"/>
    <mergeCell ref="CL23:CQ23"/>
    <mergeCell ref="AV30:AW30"/>
    <mergeCell ref="CR22:CW22"/>
    <mergeCell ref="CX22:DC22"/>
    <mergeCell ref="BH19:BM19"/>
    <mergeCell ref="AL27:AM27"/>
    <mergeCell ref="AN27:AO27"/>
    <mergeCell ref="AL28:AM28"/>
    <mergeCell ref="AN28:AO28"/>
    <mergeCell ref="AL29:AM29"/>
    <mergeCell ref="AN29:AO29"/>
    <mergeCell ref="CX24:DC24"/>
    <mergeCell ref="CX25:DC25"/>
    <mergeCell ref="CX26:DC26"/>
    <mergeCell ref="CR27:CW27"/>
    <mergeCell ref="CX27:DC27"/>
    <mergeCell ref="CL26:CQ26"/>
    <mergeCell ref="CR26:CW26"/>
    <mergeCell ref="CL24:CQ24"/>
    <mergeCell ref="CR24:CW24"/>
    <mergeCell ref="CF27:CK27"/>
    <mergeCell ref="CL27:CQ27"/>
    <mergeCell ref="AN30:AO30"/>
    <mergeCell ref="CL25:CQ25"/>
    <mergeCell ref="AX12:BA12"/>
    <mergeCell ref="AX13:BA13"/>
    <mergeCell ref="AT12:AW12"/>
    <mergeCell ref="AT13:AW13"/>
    <mergeCell ref="AH24:AW24"/>
    <mergeCell ref="AX25:BA25"/>
    <mergeCell ref="BN27:BS27"/>
    <mergeCell ref="BT27:BY27"/>
    <mergeCell ref="AP18:AS18"/>
    <mergeCell ref="AX26:BA46"/>
    <mergeCell ref="AN26:AO26"/>
    <mergeCell ref="AV26:AW26"/>
    <mergeCell ref="AN40:AO40"/>
    <mergeCell ref="BH31:BM31"/>
    <mergeCell ref="BN31:BS31"/>
    <mergeCell ref="BT31:BY31"/>
    <mergeCell ref="AL26:AM26"/>
    <mergeCell ref="AV40:AW40"/>
    <mergeCell ref="AL40:AM40"/>
    <mergeCell ref="AJ40:AK40"/>
    <mergeCell ref="AL39:AM39"/>
    <mergeCell ref="AL36:AM36"/>
    <mergeCell ref="AN36:AO36"/>
    <mergeCell ref="AP38:AQ38"/>
    <mergeCell ref="AV39:AW39"/>
    <mergeCell ref="BZ35:CE35"/>
    <mergeCell ref="CF35:CK35"/>
    <mergeCell ref="CL35:CQ35"/>
    <mergeCell ref="CF34:CK34"/>
    <mergeCell ref="BN36:BS36"/>
    <mergeCell ref="BE34:BG34"/>
    <mergeCell ref="BN35:BS35"/>
    <mergeCell ref="BT35:BY35"/>
    <mergeCell ref="AV37:AW37"/>
    <mergeCell ref="AV38:AW38"/>
    <mergeCell ref="AV34:AW34"/>
    <mergeCell ref="AV35:AW35"/>
    <mergeCell ref="BZ31:CE31"/>
    <mergeCell ref="BZ27:CE27"/>
    <mergeCell ref="CF31:CK31"/>
    <mergeCell ref="AL31:AM31"/>
    <mergeCell ref="AN31:AO31"/>
    <mergeCell ref="AL32:AM32"/>
    <mergeCell ref="AN32:AO32"/>
    <mergeCell ref="AL33:AM33"/>
    <mergeCell ref="AN33:AO33"/>
    <mergeCell ref="AV31:AW31"/>
    <mergeCell ref="AV32:AW32"/>
    <mergeCell ref="AV29:AW29"/>
    <mergeCell ref="BE28:BG28"/>
    <mergeCell ref="BE27:BG27"/>
    <mergeCell ref="BH29:BM29"/>
    <mergeCell ref="BN29:BS29"/>
    <mergeCell ref="BT29:BY29"/>
    <mergeCell ref="BH27:BM27"/>
    <mergeCell ref="BE33:BG33"/>
    <mergeCell ref="AV33:AW33"/>
    <mergeCell ref="AP31:AQ31"/>
    <mergeCell ref="AR31:AS31"/>
    <mergeCell ref="AP32:AQ32"/>
    <mergeCell ref="AR32:AS32"/>
    <mergeCell ref="AL37:AM37"/>
    <mergeCell ref="AN37:AO37"/>
    <mergeCell ref="AL38:AM38"/>
    <mergeCell ref="CX32:DC32"/>
    <mergeCell ref="BH33:BM33"/>
    <mergeCell ref="BN33:BS33"/>
    <mergeCell ref="BT33:BY33"/>
    <mergeCell ref="BZ33:CE33"/>
    <mergeCell ref="CF33:CK33"/>
    <mergeCell ref="CL33:CQ33"/>
    <mergeCell ref="CR33:CW33"/>
    <mergeCell ref="CX33:DC33"/>
    <mergeCell ref="BH32:BM32"/>
    <mergeCell ref="BN32:BS32"/>
    <mergeCell ref="BT32:BY32"/>
    <mergeCell ref="BZ32:CE32"/>
    <mergeCell ref="CF32:CK32"/>
    <mergeCell ref="CL32:CQ32"/>
    <mergeCell ref="CR32:CW32"/>
    <mergeCell ref="CL34:CQ34"/>
    <mergeCell ref="CR34:CW34"/>
    <mergeCell ref="BE36:BG36"/>
    <mergeCell ref="AR38:AS38"/>
    <mergeCell ref="BT36:BY36"/>
    <mergeCell ref="CX36:DC36"/>
    <mergeCell ref="BE35:BG35"/>
    <mergeCell ref="BH35:BM35"/>
    <mergeCell ref="AL34:AM34"/>
    <mergeCell ref="AN34:AO34"/>
    <mergeCell ref="AL35:AM35"/>
    <mergeCell ref="AN35:AO35"/>
    <mergeCell ref="AR35:AS35"/>
    <mergeCell ref="AP36:AQ36"/>
    <mergeCell ref="AR36:AS36"/>
    <mergeCell ref="BH36:BM36"/>
    <mergeCell ref="CX34:DC34"/>
    <mergeCell ref="CR35:CW35"/>
    <mergeCell ref="BN34:BS34"/>
    <mergeCell ref="BT34:BY34"/>
    <mergeCell ref="BZ34:CE34"/>
    <mergeCell ref="CX35:DC35"/>
    <mergeCell ref="BZ36:CE36"/>
    <mergeCell ref="CF36:CK36"/>
    <mergeCell ref="CL36:CQ36"/>
    <mergeCell ref="CR36:CW36"/>
    <mergeCell ref="CX28:DC28"/>
    <mergeCell ref="BZ29:CE29"/>
    <mergeCell ref="CF29:CK29"/>
    <mergeCell ref="CL29:CQ29"/>
    <mergeCell ref="CR29:CW29"/>
    <mergeCell ref="CX31:DC31"/>
    <mergeCell ref="CX29:DC29"/>
    <mergeCell ref="BH30:BM30"/>
    <mergeCell ref="BN30:BS30"/>
    <mergeCell ref="BT30:BY30"/>
    <mergeCell ref="BZ30:CE30"/>
    <mergeCell ref="CF30:CK30"/>
    <mergeCell ref="CL30:CQ30"/>
    <mergeCell ref="CR30:CW30"/>
    <mergeCell ref="CX30:DC30"/>
    <mergeCell ref="CF28:CK28"/>
    <mergeCell ref="CL31:CQ31"/>
    <mergeCell ref="CR31:CW31"/>
    <mergeCell ref="CL28:CQ28"/>
    <mergeCell ref="CR28:CW28"/>
    <mergeCell ref="BH28:BM28"/>
    <mergeCell ref="BN28:BS28"/>
    <mergeCell ref="BT28:BY28"/>
    <mergeCell ref="BZ28:CE28"/>
    <mergeCell ref="AR33:AS33"/>
    <mergeCell ref="AP34:AQ34"/>
    <mergeCell ref="AR34:AS34"/>
    <mergeCell ref="AP35:AQ35"/>
    <mergeCell ref="AP41:AQ41"/>
    <mergeCell ref="AR41:AS41"/>
    <mergeCell ref="AP40:AQ40"/>
    <mergeCell ref="AN39:AO39"/>
    <mergeCell ref="AN38:AO38"/>
    <mergeCell ref="AR40:AS40"/>
    <mergeCell ref="AP37:AQ37"/>
    <mergeCell ref="AR37:AS37"/>
    <mergeCell ref="AP39:AQ39"/>
    <mergeCell ref="AR39:AS39"/>
    <mergeCell ref="AL42:AM42"/>
    <mergeCell ref="AN42:AO42"/>
    <mergeCell ref="AL43:AM43"/>
    <mergeCell ref="AN43:AO43"/>
    <mergeCell ref="AL44:AM44"/>
    <mergeCell ref="AN44:AO44"/>
    <mergeCell ref="AL45:AM45"/>
    <mergeCell ref="AN45:AO45"/>
    <mergeCell ref="AL46:AM46"/>
    <mergeCell ref="AN46:AO46"/>
    <mergeCell ref="AP26:AQ26"/>
    <mergeCell ref="AR26:AS26"/>
    <mergeCell ref="AP27:AQ27"/>
    <mergeCell ref="AR27:AS27"/>
    <mergeCell ref="AP28:AQ28"/>
    <mergeCell ref="AR28:AS28"/>
    <mergeCell ref="AP29:AQ29"/>
    <mergeCell ref="AR29:AS29"/>
    <mergeCell ref="AP30:AQ30"/>
    <mergeCell ref="AR30:AS30"/>
    <mergeCell ref="AL41:AM41"/>
    <mergeCell ref="AR43:AS43"/>
    <mergeCell ref="AP44:AQ44"/>
    <mergeCell ref="AR44:AS44"/>
    <mergeCell ref="AP45:AQ45"/>
    <mergeCell ref="AR45:AS45"/>
    <mergeCell ref="AP46:AQ46"/>
    <mergeCell ref="AR46:AS46"/>
    <mergeCell ref="AT26:AU26"/>
    <mergeCell ref="AT27:AU27"/>
    <mergeCell ref="AT28:AU28"/>
    <mergeCell ref="AT29:AU29"/>
    <mergeCell ref="AT30:AU30"/>
    <mergeCell ref="AT38:AU38"/>
    <mergeCell ref="AT39:AU39"/>
    <mergeCell ref="AT40:AU40"/>
    <mergeCell ref="AT31:AU31"/>
    <mergeCell ref="AT32:AU32"/>
    <mergeCell ref="AT33:AU33"/>
    <mergeCell ref="AT34:AU34"/>
    <mergeCell ref="AT35:AU35"/>
    <mergeCell ref="AT46:AU46"/>
    <mergeCell ref="AP42:AQ42"/>
    <mergeCell ref="AR42:AS42"/>
    <mergeCell ref="AV46:AW46"/>
    <mergeCell ref="Z47:AE47"/>
    <mergeCell ref="AF47:AG48"/>
    <mergeCell ref="AH47:AW48"/>
    <mergeCell ref="AX47:BA48"/>
    <mergeCell ref="Z48:AE48"/>
    <mergeCell ref="Z33:AG33"/>
    <mergeCell ref="Z34:AG34"/>
    <mergeCell ref="Z35:AG35"/>
    <mergeCell ref="Z36:AG36"/>
    <mergeCell ref="AT41:AU41"/>
    <mergeCell ref="AV41:AW41"/>
    <mergeCell ref="AT42:AU42"/>
    <mergeCell ref="AV42:AW42"/>
    <mergeCell ref="AT43:AU43"/>
    <mergeCell ref="AV43:AW43"/>
    <mergeCell ref="AT44:AU44"/>
    <mergeCell ref="AV44:AW44"/>
    <mergeCell ref="AT45:AU45"/>
    <mergeCell ref="AV45:AW45"/>
    <mergeCell ref="AT36:AU36"/>
    <mergeCell ref="AV36:AW36"/>
    <mergeCell ref="AT37:AU37"/>
    <mergeCell ref="AP43:AQ43"/>
  </mergeCells>
  <phoneticPr fontId="1"/>
  <conditionalFormatting sqref="F22">
    <cfRule type="containsText" dxfId="34" priority="5" operator="containsText" text="登録されていないライブラリNo.が選択されています。">
      <formula>NOT(ISERROR(SEARCH("登録されていないライブラリNo.が選択されています。",F22)))</formula>
    </cfRule>
    <cfRule type="notContainsText" dxfId="33" priority="6" operator="notContains" text="OK">
      <formula>ISERROR(SEARCH("OK",F22))</formula>
    </cfRule>
    <cfRule type="containsText" dxfId="32" priority="7" operator="containsText" text="あるアレイが2.25kWより大きい値またはゼロが入力されています。">
      <formula>NOT(ISERROR(SEARCH("あるアレイが2.25kWより大きい値またはゼロが入力されています。",F22)))</formula>
    </cfRule>
    <cfRule type="containsText" dxfId="31" priority="8" operator="containsText" text="あるアレイが2.25kWを超えています。">
      <formula>NOT(ISERROR(SEARCH("あるアレイが2.25kWを超えています。",F22)))</formula>
    </cfRule>
  </conditionalFormatting>
  <conditionalFormatting sqref="F27">
    <cfRule type="containsText" dxfId="30" priority="25" operator="containsText" text="あるアレイが2.25kWを超えています。">
      <formula>NOT(ISERROR(SEARCH("あるアレイが2.25kWを超えています。",F27)))</formula>
    </cfRule>
  </conditionalFormatting>
  <conditionalFormatting sqref="F29">
    <cfRule type="containsText" dxfId="29" priority="17" operator="containsText" text="あるアレイが2.25kWを超えています。">
      <formula>NOT(ISERROR(SEARCH("あるアレイが2.25kWを超えています。",F29)))</formula>
    </cfRule>
  </conditionalFormatting>
  <conditionalFormatting sqref="F27:Q30">
    <cfRule type="containsText" dxfId="28" priority="14" operator="containsText" text="登録されていないライブラリNo.が選択されています。">
      <formula>NOT(ISERROR(SEARCH("登録されていないライブラリNo.が選択されています。",F27)))</formula>
    </cfRule>
    <cfRule type="notContainsText" dxfId="27" priority="15" operator="notContains" text="OK">
      <formula>ISERROR(SEARCH("OK",F27))</formula>
    </cfRule>
    <cfRule type="containsText" dxfId="26" priority="16" operator="containsText" text="あるアレイが2.25kWより大きい値またはゼロが入力されています。">
      <formula>NOT(ISERROR(SEARCH("あるアレイが2.25kWより大きい値またはゼロが入力されています。",F27)))</formula>
    </cfRule>
  </conditionalFormatting>
  <conditionalFormatting sqref="AH6:AK6">
    <cfRule type="cellIs" dxfId="25" priority="31" operator="equal">
      <formula>"""NG"""</formula>
    </cfRule>
  </conditionalFormatting>
  <conditionalFormatting sqref="AH6:AK13">
    <cfRule type="containsText" dxfId="24" priority="29" operator="containsText" text="NG">
      <formula>NOT(ISERROR(SEARCH("NG",AH6)))</formula>
    </cfRule>
  </conditionalFormatting>
  <conditionalFormatting sqref="AH6:AW13">
    <cfRule type="cellIs" dxfId="23" priority="28" operator="equal">
      <formula>"NG"</formula>
    </cfRule>
  </conditionalFormatting>
  <conditionalFormatting sqref="AH6:AW25">
    <cfRule type="containsText" dxfId="22" priority="26" operator="containsText" text="NG">
      <formula>NOT(ISERROR(SEARCH("NG",AH6)))</formula>
    </cfRule>
  </conditionalFormatting>
  <conditionalFormatting sqref="AH27:AW48">
    <cfRule type="containsText" dxfId="21" priority="9" operator="containsText" text="NG">
      <formula>NOT(ISERROR(SEARCH("NG",AH27)))</formula>
    </cfRule>
  </conditionalFormatting>
  <conditionalFormatting sqref="AL7:AW13">
    <cfRule type="containsText" dxfId="20" priority="1" operator="containsText" text="NG">
      <formula>NOT(ISERROR(SEARCH("NG",AL7)))</formula>
    </cfRule>
  </conditionalFormatting>
  <dataValidations count="3">
    <dataValidation type="list" allowBlank="1" showInputMessage="1" showErrorMessage="1" sqref="I18:X18" xr:uid="{00000000-0002-0000-0100-000000000000}">
      <formula1>"有,無"</formula1>
    </dataValidation>
    <dataValidation type="list" allowBlank="1" showInputMessage="1" showErrorMessage="1" sqref="I6:X6" xr:uid="{D5D9CE50-3454-4304-B1B6-862E9867D136}">
      <formula1>"　,1,2,3,4,5,6,7,8,9,10,11,12,13,14,15,16,17,18,19,20,21,22,23,24,25,26,27,28,29,30"</formula1>
    </dataValidation>
    <dataValidation type="list" allowBlank="1" showInputMessage="1" showErrorMessage="1" sqref="I17:X17" xr:uid="{8358B21C-9EC8-438B-B8D6-34E888D00A95}">
      <formula1>"2.25,2.0,1.8,1.6,1.4,1.2,1.0,0.8,0.6,0.4,0.2"</formula1>
    </dataValidation>
  </dataValidations>
  <pageMargins left="0.78740157480314965" right="0.39370078740157483" top="0.78740157480314965" bottom="0.39370078740157483" header="0.31496062992125984" footer="0.31496062992125984"/>
  <pageSetup paperSize="9" scale="2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N393"/>
  <sheetViews>
    <sheetView showGridLines="0" zoomScale="80" zoomScaleNormal="80" zoomScalePageLayoutView="90" workbookViewId="0">
      <pane xSplit="39" topLeftCell="AN1" activePane="topRight" state="frozen"/>
      <selection activeCell="AL17" sqref="AL17:AO17"/>
      <selection pane="topRight" activeCell="AB29" sqref="AB29"/>
    </sheetView>
  </sheetViews>
  <sheetFormatPr defaultColWidth="13" defaultRowHeight="19.8"/>
  <cols>
    <col min="1" max="55" width="3.6328125" style="13" customWidth="1"/>
    <col min="56" max="91" width="2.6328125" style="13" customWidth="1"/>
    <col min="92" max="92" width="3.6328125" style="13" customWidth="1"/>
    <col min="93" max="100" width="3.6328125" customWidth="1"/>
  </cols>
  <sheetData>
    <row r="1" spans="1:92" ht="18" customHeight="1"/>
    <row r="2" spans="1:92" s="6" customFormat="1" ht="24.9" customHeight="1">
      <c r="A2" s="8" t="s">
        <v>254</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row>
    <row r="3" spans="1:92" s="1" customFormat="1" ht="25.05" customHeight="1">
      <c r="A3" s="69" t="s">
        <v>91</v>
      </c>
      <c r="B3" s="69"/>
      <c r="C3" s="127" t="s">
        <v>281</v>
      </c>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row>
    <row r="4" spans="1:92" ht="18" customHeight="1" thickBot="1">
      <c r="AA4" s="487" t="s">
        <v>170</v>
      </c>
      <c r="AB4" s="487"/>
      <c r="AO4" s="10" t="s">
        <v>187</v>
      </c>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row>
    <row r="5" spans="1:92" ht="39.9" customHeight="1" thickTop="1" thickBot="1">
      <c r="J5" s="52"/>
      <c r="K5" s="52"/>
      <c r="L5" s="52"/>
      <c r="M5" s="52"/>
      <c r="N5" s="52"/>
      <c r="O5" s="52"/>
      <c r="P5" s="52"/>
      <c r="Q5" s="52"/>
      <c r="R5" s="406" t="s">
        <v>165</v>
      </c>
      <c r="S5" s="406"/>
      <c r="T5" s="406"/>
      <c r="U5" s="406"/>
      <c r="V5" s="406"/>
      <c r="W5" s="406"/>
      <c r="X5" s="406"/>
      <c r="Y5" s="52"/>
      <c r="Z5" s="52"/>
      <c r="AA5" s="407" t="str">
        <f>IF(OR($AJ$37=1,$AJ$37=2),"OK",IF($AJ$37=4,"-","NG"))</f>
        <v>-</v>
      </c>
      <c r="AB5" s="408"/>
      <c r="AC5" s="409" t="str">
        <f>IF($AJ$37=2,"　最終的な判断はモジュールメーカーに確認","")</f>
        <v/>
      </c>
      <c r="AD5" s="410"/>
      <c r="AE5" s="410"/>
      <c r="AF5" s="410"/>
      <c r="AG5" s="410"/>
      <c r="AH5" s="410"/>
      <c r="AI5" s="410"/>
      <c r="AJ5" s="410"/>
      <c r="AK5" s="410"/>
      <c r="AL5" s="410"/>
      <c r="AM5" s="410"/>
      <c r="AO5" s="300" t="s">
        <v>158</v>
      </c>
      <c r="AP5" s="293"/>
      <c r="AQ5" s="299"/>
      <c r="AR5" s="292" t="s">
        <v>61</v>
      </c>
      <c r="AS5" s="293"/>
      <c r="AT5" s="293"/>
      <c r="AU5" s="293"/>
      <c r="AV5" s="293"/>
      <c r="AW5" s="299"/>
      <c r="AX5" s="292" t="s">
        <v>62</v>
      </c>
      <c r="AY5" s="293"/>
      <c r="AZ5" s="293"/>
      <c r="BA5" s="293"/>
      <c r="BB5" s="293"/>
      <c r="BC5" s="299"/>
      <c r="BD5" s="479" t="s">
        <v>174</v>
      </c>
      <c r="BE5" s="293"/>
      <c r="BF5" s="293"/>
      <c r="BG5" s="293"/>
      <c r="BH5" s="293"/>
      <c r="BI5" s="299"/>
      <c r="BJ5" s="479" t="s">
        <v>232</v>
      </c>
      <c r="BK5" s="293"/>
      <c r="BL5" s="293"/>
      <c r="BM5" s="293"/>
      <c r="BN5" s="293"/>
      <c r="BO5" s="299"/>
      <c r="BP5" s="479" t="s">
        <v>233</v>
      </c>
      <c r="BQ5" s="293"/>
      <c r="BR5" s="293"/>
      <c r="BS5" s="293"/>
      <c r="BT5" s="293"/>
      <c r="BU5" s="299"/>
      <c r="BV5" s="479" t="s">
        <v>234</v>
      </c>
      <c r="BW5" s="293"/>
      <c r="BX5" s="293"/>
      <c r="BY5" s="293"/>
      <c r="BZ5" s="293"/>
      <c r="CA5" s="299"/>
      <c r="CB5" s="479" t="s">
        <v>235</v>
      </c>
      <c r="CC5" s="293"/>
      <c r="CD5" s="293"/>
      <c r="CE5" s="293"/>
      <c r="CF5" s="293"/>
      <c r="CG5" s="299"/>
      <c r="CH5" s="479" t="s">
        <v>236</v>
      </c>
      <c r="CI5" s="293"/>
      <c r="CJ5" s="293"/>
      <c r="CK5" s="293"/>
      <c r="CL5" s="293"/>
      <c r="CM5" s="294"/>
    </row>
    <row r="6" spans="1:92" ht="18" customHeight="1" thickTop="1">
      <c r="J6" s="7"/>
      <c r="K6" s="7"/>
      <c r="L6" s="7"/>
      <c r="M6" s="7"/>
      <c r="N6" s="7"/>
      <c r="O6" s="7"/>
      <c r="P6" s="7"/>
      <c r="Q6" s="7"/>
      <c r="R6" s="7"/>
      <c r="S6" s="7"/>
      <c r="T6" s="7"/>
      <c r="U6" s="7"/>
      <c r="V6" s="7"/>
      <c r="W6" s="7"/>
      <c r="X6" s="7"/>
      <c r="Y6" s="7"/>
      <c r="Z6" s="7"/>
      <c r="AA6" s="7"/>
      <c r="AB6" s="7"/>
      <c r="AC6" s="7"/>
      <c r="AD6" s="7"/>
      <c r="AE6" s="7"/>
      <c r="AF6" s="7"/>
      <c r="AG6" s="7"/>
      <c r="AO6" s="220" t="s">
        <v>100</v>
      </c>
      <c r="AP6" s="221"/>
      <c r="AQ6" s="222"/>
      <c r="AR6" s="269" t="s">
        <v>108</v>
      </c>
      <c r="AS6" s="221"/>
      <c r="AT6" s="221"/>
      <c r="AU6" s="221"/>
      <c r="AV6" s="221"/>
      <c r="AW6" s="222"/>
      <c r="AX6" s="269" t="s">
        <v>106</v>
      </c>
      <c r="AY6" s="221"/>
      <c r="AZ6" s="221"/>
      <c r="BA6" s="221"/>
      <c r="BB6" s="221"/>
      <c r="BC6" s="222"/>
      <c r="BD6" s="269" t="s">
        <v>107</v>
      </c>
      <c r="BE6" s="221"/>
      <c r="BF6" s="221"/>
      <c r="BG6" s="221"/>
      <c r="BH6" s="221"/>
      <c r="BI6" s="222"/>
      <c r="BJ6" s="295">
        <v>30</v>
      </c>
      <c r="BK6" s="296"/>
      <c r="BL6" s="296"/>
      <c r="BM6" s="296"/>
      <c r="BN6" s="296"/>
      <c r="BO6" s="297"/>
      <c r="BP6" s="295">
        <v>10</v>
      </c>
      <c r="BQ6" s="296"/>
      <c r="BR6" s="296"/>
      <c r="BS6" s="296"/>
      <c r="BT6" s="296"/>
      <c r="BU6" s="297"/>
      <c r="BV6" s="295">
        <v>25</v>
      </c>
      <c r="BW6" s="296"/>
      <c r="BX6" s="296"/>
      <c r="BY6" s="296"/>
      <c r="BZ6" s="296"/>
      <c r="CA6" s="297"/>
      <c r="CB6" s="295">
        <v>9</v>
      </c>
      <c r="CC6" s="296"/>
      <c r="CD6" s="296"/>
      <c r="CE6" s="296"/>
      <c r="CF6" s="296"/>
      <c r="CG6" s="297"/>
      <c r="CH6" s="295">
        <v>200</v>
      </c>
      <c r="CI6" s="296"/>
      <c r="CJ6" s="296"/>
      <c r="CK6" s="296"/>
      <c r="CL6" s="296"/>
      <c r="CM6" s="298"/>
    </row>
    <row r="7" spans="1:92" ht="18" customHeight="1">
      <c r="J7" s="7"/>
      <c r="K7" s="7"/>
      <c r="L7" s="7"/>
      <c r="M7" s="7"/>
      <c r="N7" s="7"/>
      <c r="O7" s="7"/>
      <c r="P7" s="7"/>
      <c r="Q7" s="7"/>
      <c r="R7" s="7"/>
      <c r="S7" s="7"/>
      <c r="T7" s="7"/>
      <c r="U7" s="7"/>
      <c r="V7" s="7"/>
      <c r="W7" s="7"/>
      <c r="X7" s="7"/>
      <c r="Y7" s="7"/>
      <c r="Z7" s="7"/>
      <c r="AA7" s="7"/>
      <c r="AB7" s="7"/>
      <c r="AC7" s="7"/>
      <c r="AD7" s="7"/>
      <c r="AE7" s="7"/>
      <c r="AF7" s="7"/>
      <c r="AG7" s="7"/>
      <c r="AO7" s="227">
        <v>1</v>
      </c>
      <c r="AP7" s="228"/>
      <c r="AQ7" s="228"/>
      <c r="AR7" s="228" t="str">
        <f>IF('最大、最小接続数計算'!BH7="","",'最大、最小接続数計算'!BH7)</f>
        <v/>
      </c>
      <c r="AS7" s="228"/>
      <c r="AT7" s="228"/>
      <c r="AU7" s="228"/>
      <c r="AV7" s="228"/>
      <c r="AW7" s="228"/>
      <c r="AX7" s="228" t="str">
        <f>IF('最大、最小接続数計算'!BN7="","",'最大、最小接続数計算'!BN7)</f>
        <v/>
      </c>
      <c r="AY7" s="228"/>
      <c r="AZ7" s="228"/>
      <c r="BA7" s="228"/>
      <c r="BB7" s="228"/>
      <c r="BC7" s="228"/>
      <c r="BD7" s="228" t="str">
        <f>IF('最大、最小接続数計算'!BT7="","",'最大、最小接続数計算'!BT7)</f>
        <v/>
      </c>
      <c r="BE7" s="228"/>
      <c r="BF7" s="228"/>
      <c r="BG7" s="228"/>
      <c r="BH7" s="228"/>
      <c r="BI7" s="228"/>
      <c r="BJ7" s="228" t="str">
        <f>IF('最大、最小接続数計算'!BZ7="","",'最大、最小接続数計算'!BZ7)</f>
        <v/>
      </c>
      <c r="BK7" s="228"/>
      <c r="BL7" s="228"/>
      <c r="BM7" s="228"/>
      <c r="BN7" s="228"/>
      <c r="BO7" s="228"/>
      <c r="BP7" s="228" t="str">
        <f>IF('最大、最小接続数計算'!CF7="","",'最大、最小接続数計算'!CF7)</f>
        <v/>
      </c>
      <c r="BQ7" s="228"/>
      <c r="BR7" s="228"/>
      <c r="BS7" s="228"/>
      <c r="BT7" s="228"/>
      <c r="BU7" s="228"/>
      <c r="BV7" s="228" t="str">
        <f>IF('最大、最小接続数計算'!CL7="","",'最大、最小接続数計算'!CL7)</f>
        <v/>
      </c>
      <c r="BW7" s="228"/>
      <c r="BX7" s="228"/>
      <c r="BY7" s="228"/>
      <c r="BZ7" s="228"/>
      <c r="CA7" s="228"/>
      <c r="CB7" s="228" t="str">
        <f>IF('最大、最小接続数計算'!CR7="","",'最大、最小接続数計算'!CR7)</f>
        <v/>
      </c>
      <c r="CC7" s="228"/>
      <c r="CD7" s="228"/>
      <c r="CE7" s="228"/>
      <c r="CF7" s="228"/>
      <c r="CG7" s="228"/>
      <c r="CH7" s="228" t="str">
        <f>IF('最大、最小接続数計算'!CX7="","",'最大、最小接続数計算'!CX7)</f>
        <v/>
      </c>
      <c r="CI7" s="228"/>
      <c r="CJ7" s="228"/>
      <c r="CK7" s="228"/>
      <c r="CL7" s="228"/>
      <c r="CM7" s="229"/>
    </row>
    <row r="8" spans="1:92" ht="18" customHeight="1" thickBot="1">
      <c r="J8" s="7"/>
      <c r="K8" s="7"/>
      <c r="L8" s="376" t="s">
        <v>166</v>
      </c>
      <c r="M8" s="376"/>
      <c r="N8" s="47"/>
      <c r="O8" s="376" t="s">
        <v>167</v>
      </c>
      <c r="P8" s="376"/>
      <c r="Q8" s="376" t="s">
        <v>166</v>
      </c>
      <c r="R8" s="376"/>
      <c r="S8" s="47"/>
      <c r="T8" s="376" t="s">
        <v>167</v>
      </c>
      <c r="U8" s="376"/>
      <c r="V8" s="47"/>
      <c r="W8" s="47"/>
      <c r="X8" s="47"/>
      <c r="Y8" s="376" t="s">
        <v>166</v>
      </c>
      <c r="Z8" s="376"/>
      <c r="AA8" s="47"/>
      <c r="AB8" s="376" t="s">
        <v>167</v>
      </c>
      <c r="AC8" s="376"/>
      <c r="AD8" s="376" t="s">
        <v>166</v>
      </c>
      <c r="AE8" s="376"/>
      <c r="AF8" s="47"/>
      <c r="AG8" s="376" t="s">
        <v>167</v>
      </c>
      <c r="AH8" s="376"/>
      <c r="AO8" s="227">
        <f>AO7+1</f>
        <v>2</v>
      </c>
      <c r="AP8" s="221"/>
      <c r="AQ8" s="222"/>
      <c r="AR8" s="228" t="str">
        <f>IF('最大、最小接続数計算'!BH8="","",'最大、最小接続数計算'!BH8)</f>
        <v/>
      </c>
      <c r="AS8" s="228"/>
      <c r="AT8" s="228"/>
      <c r="AU8" s="228"/>
      <c r="AV8" s="228"/>
      <c r="AW8" s="228"/>
      <c r="AX8" s="430" t="str">
        <f>IF('最大、最小接続数計算'!BN8="","",'最大、最小接続数計算'!BN8)</f>
        <v/>
      </c>
      <c r="AY8" s="430"/>
      <c r="AZ8" s="430"/>
      <c r="BA8" s="430"/>
      <c r="BB8" s="430"/>
      <c r="BC8" s="430"/>
      <c r="BD8" s="228" t="str">
        <f>IF('最大、最小接続数計算'!BT8="","",'最大、最小接続数計算'!BT8)</f>
        <v/>
      </c>
      <c r="BE8" s="228"/>
      <c r="BF8" s="228"/>
      <c r="BG8" s="228"/>
      <c r="BH8" s="228"/>
      <c r="BI8" s="228"/>
      <c r="BJ8" s="228" t="str">
        <f>IF('最大、最小接続数計算'!BZ8="","",'最大、最小接続数計算'!BZ8)</f>
        <v/>
      </c>
      <c r="BK8" s="228"/>
      <c r="BL8" s="228"/>
      <c r="BM8" s="228"/>
      <c r="BN8" s="228"/>
      <c r="BO8" s="228"/>
      <c r="BP8" s="228" t="str">
        <f>IF('最大、最小接続数計算'!CF8="","",'最大、最小接続数計算'!CF8)</f>
        <v/>
      </c>
      <c r="BQ8" s="228"/>
      <c r="BR8" s="228"/>
      <c r="BS8" s="228"/>
      <c r="BT8" s="228"/>
      <c r="BU8" s="228"/>
      <c r="BV8" s="228" t="str">
        <f>IF('最大、最小接続数計算'!CL8="","",'最大、最小接続数計算'!CL8)</f>
        <v/>
      </c>
      <c r="BW8" s="228"/>
      <c r="BX8" s="228"/>
      <c r="BY8" s="228"/>
      <c r="BZ8" s="228"/>
      <c r="CA8" s="228"/>
      <c r="CB8" s="228" t="str">
        <f>IF('最大、最小接続数計算'!CR8="","",'最大、最小接続数計算'!CR8)</f>
        <v/>
      </c>
      <c r="CC8" s="228"/>
      <c r="CD8" s="228"/>
      <c r="CE8" s="228"/>
      <c r="CF8" s="228"/>
      <c r="CG8" s="228"/>
      <c r="CH8" s="228" t="str">
        <f>IF('最大、最小接続数計算'!CX8="","",'最大、最小接続数計算'!CX8)</f>
        <v/>
      </c>
      <c r="CI8" s="228"/>
      <c r="CJ8" s="228"/>
      <c r="CK8" s="228"/>
      <c r="CL8" s="228"/>
      <c r="CM8" s="229"/>
    </row>
    <row r="9" spans="1:92" ht="18" customHeight="1" thickTop="1" thickBot="1">
      <c r="J9" s="7"/>
      <c r="K9" s="7"/>
      <c r="L9" s="413" t="str">
        <f>$C$19</f>
        <v>　</v>
      </c>
      <c r="M9" s="414"/>
      <c r="N9" s="53" t="s">
        <v>168</v>
      </c>
      <c r="O9" s="376" t="str">
        <f>IF(OR($AG$19="",$AG$19=0),"-",$AG$19)</f>
        <v>-</v>
      </c>
      <c r="P9" s="376"/>
      <c r="Q9" s="413" t="str">
        <f>$C$20</f>
        <v>　</v>
      </c>
      <c r="R9" s="414"/>
      <c r="S9" s="53" t="s">
        <v>168</v>
      </c>
      <c r="T9" s="376" t="str">
        <f>IF(OR($AG$20="",$AG$20=0),"-",$AG$20)</f>
        <v>-</v>
      </c>
      <c r="U9" s="376"/>
      <c r="V9" s="47"/>
      <c r="W9" s="47"/>
      <c r="X9" s="47"/>
      <c r="Y9" s="413" t="str">
        <f>$C$21</f>
        <v>　</v>
      </c>
      <c r="Z9" s="414"/>
      <c r="AA9" s="53" t="s">
        <v>168</v>
      </c>
      <c r="AB9" s="376" t="str">
        <f>IF(OR($AG$21="",$AG$21=0),"-",$AG$21)</f>
        <v>-</v>
      </c>
      <c r="AC9" s="376"/>
      <c r="AD9" s="413" t="str">
        <f>$C$22</f>
        <v>　</v>
      </c>
      <c r="AE9" s="414"/>
      <c r="AF9" s="53" t="s">
        <v>168</v>
      </c>
      <c r="AG9" s="376" t="str">
        <f>IF(OR($AG$22="",$AG$22=0),"-",$AG$22)</f>
        <v>-</v>
      </c>
      <c r="AH9" s="376"/>
      <c r="AO9" s="227">
        <f t="shared" ref="AO9:AO36" si="0">AO8+1</f>
        <v>3</v>
      </c>
      <c r="AP9" s="221"/>
      <c r="AQ9" s="222"/>
      <c r="AR9" s="228" t="str">
        <f>IF('最大、最小接続数計算'!BH9="","",'最大、最小接続数計算'!BH9)</f>
        <v/>
      </c>
      <c r="AS9" s="228"/>
      <c r="AT9" s="228"/>
      <c r="AU9" s="228"/>
      <c r="AV9" s="228"/>
      <c r="AW9" s="228"/>
      <c r="AX9" s="430" t="str">
        <f>IF('最大、最小接続数計算'!BN9="","",'最大、最小接続数計算'!BN9)</f>
        <v/>
      </c>
      <c r="AY9" s="430"/>
      <c r="AZ9" s="430"/>
      <c r="BA9" s="430"/>
      <c r="BB9" s="430"/>
      <c r="BC9" s="430"/>
      <c r="BD9" s="228" t="str">
        <f>IF('最大、最小接続数計算'!BT9="","",'最大、最小接続数計算'!BT9)</f>
        <v/>
      </c>
      <c r="BE9" s="228"/>
      <c r="BF9" s="228"/>
      <c r="BG9" s="228"/>
      <c r="BH9" s="228"/>
      <c r="BI9" s="228"/>
      <c r="BJ9" s="228" t="str">
        <f>IF('最大、最小接続数計算'!BZ9="","",'最大、最小接続数計算'!BZ9)</f>
        <v/>
      </c>
      <c r="BK9" s="228"/>
      <c r="BL9" s="228"/>
      <c r="BM9" s="228"/>
      <c r="BN9" s="228"/>
      <c r="BO9" s="228"/>
      <c r="BP9" s="228" t="str">
        <f>IF('最大、最小接続数計算'!CF9="","",'最大、最小接続数計算'!CF9)</f>
        <v/>
      </c>
      <c r="BQ9" s="228"/>
      <c r="BR9" s="228"/>
      <c r="BS9" s="228"/>
      <c r="BT9" s="228"/>
      <c r="BU9" s="228"/>
      <c r="BV9" s="228" t="str">
        <f>IF('最大、最小接続数計算'!CL9="","",'最大、最小接続数計算'!CL9)</f>
        <v/>
      </c>
      <c r="BW9" s="228"/>
      <c r="BX9" s="228"/>
      <c r="BY9" s="228"/>
      <c r="BZ9" s="228"/>
      <c r="CA9" s="228"/>
      <c r="CB9" s="228" t="str">
        <f>IF('最大、最小接続数計算'!CR9="","",'最大、最小接続数計算'!CR9)</f>
        <v/>
      </c>
      <c r="CC9" s="228"/>
      <c r="CD9" s="228"/>
      <c r="CE9" s="228"/>
      <c r="CF9" s="228"/>
      <c r="CG9" s="228"/>
      <c r="CH9" s="228" t="str">
        <f>IF('最大、最小接続数計算'!CX9="","",'最大、最小接続数計算'!CX9)</f>
        <v/>
      </c>
      <c r="CI9" s="228"/>
      <c r="CJ9" s="228"/>
      <c r="CK9" s="228"/>
      <c r="CL9" s="228"/>
      <c r="CM9" s="229"/>
    </row>
    <row r="10" spans="1:92" ht="18" customHeight="1" thickTop="1">
      <c r="M10" s="415"/>
      <c r="N10" s="416"/>
      <c r="O10" s="417"/>
      <c r="R10" s="415"/>
      <c r="S10" s="416"/>
      <c r="T10" s="417"/>
      <c r="Z10" s="415"/>
      <c r="AA10" s="416"/>
      <c r="AB10" s="417"/>
      <c r="AE10" s="415"/>
      <c r="AF10" s="416"/>
      <c r="AG10" s="417"/>
      <c r="AO10" s="227">
        <f t="shared" si="0"/>
        <v>4</v>
      </c>
      <c r="AP10" s="221"/>
      <c r="AQ10" s="222"/>
      <c r="AR10" s="228" t="str">
        <f>IF('最大、最小接続数計算'!BH10="","",'最大、最小接続数計算'!BH10)</f>
        <v/>
      </c>
      <c r="AS10" s="228"/>
      <c r="AT10" s="228"/>
      <c r="AU10" s="228"/>
      <c r="AV10" s="228"/>
      <c r="AW10" s="228"/>
      <c r="AX10" s="430" t="str">
        <f>IF('最大、最小接続数計算'!BN10="","",'最大、最小接続数計算'!BN10)</f>
        <v/>
      </c>
      <c r="AY10" s="430"/>
      <c r="AZ10" s="430"/>
      <c r="BA10" s="430"/>
      <c r="BB10" s="430"/>
      <c r="BC10" s="430"/>
      <c r="BD10" s="228" t="str">
        <f>IF('最大、最小接続数計算'!BT10="","",'最大、最小接続数計算'!BT10)</f>
        <v/>
      </c>
      <c r="BE10" s="228"/>
      <c r="BF10" s="228"/>
      <c r="BG10" s="228"/>
      <c r="BH10" s="228"/>
      <c r="BI10" s="228"/>
      <c r="BJ10" s="228" t="str">
        <f>IF('最大、最小接続数計算'!BZ10="","",'最大、最小接続数計算'!BZ10)</f>
        <v/>
      </c>
      <c r="BK10" s="228"/>
      <c r="BL10" s="228"/>
      <c r="BM10" s="228"/>
      <c r="BN10" s="228"/>
      <c r="BO10" s="228"/>
      <c r="BP10" s="228" t="str">
        <f>IF('最大、最小接続数計算'!CF10="","",'最大、最小接続数計算'!CF10)</f>
        <v/>
      </c>
      <c r="BQ10" s="228"/>
      <c r="BR10" s="228"/>
      <c r="BS10" s="228"/>
      <c r="BT10" s="228"/>
      <c r="BU10" s="228"/>
      <c r="BV10" s="228" t="str">
        <f>IF('最大、最小接続数計算'!CL10="","",'最大、最小接続数計算'!CL10)</f>
        <v/>
      </c>
      <c r="BW10" s="228"/>
      <c r="BX10" s="228"/>
      <c r="BY10" s="228"/>
      <c r="BZ10" s="228"/>
      <c r="CA10" s="228"/>
      <c r="CB10" s="228" t="str">
        <f>IF('最大、最小接続数計算'!CR10="","",'最大、最小接続数計算'!CR10)</f>
        <v/>
      </c>
      <c r="CC10" s="228"/>
      <c r="CD10" s="228"/>
      <c r="CE10" s="228"/>
      <c r="CF10" s="228"/>
      <c r="CG10" s="228"/>
      <c r="CH10" s="228" t="str">
        <f>IF('最大、最小接続数計算'!CX10="","",'最大、最小接続数計算'!CX10)</f>
        <v/>
      </c>
      <c r="CI10" s="228"/>
      <c r="CJ10" s="228"/>
      <c r="CK10" s="228"/>
      <c r="CL10" s="228"/>
      <c r="CM10" s="229"/>
    </row>
    <row r="11" spans="1:92" ht="18" customHeight="1">
      <c r="M11" s="415"/>
      <c r="N11" s="418"/>
      <c r="O11" s="419"/>
      <c r="P11" s="423" t="s">
        <v>169</v>
      </c>
      <c r="Q11" s="424"/>
      <c r="R11" s="415"/>
      <c r="S11" s="418"/>
      <c r="T11" s="419"/>
      <c r="V11" s="425" t="s">
        <v>169</v>
      </c>
      <c r="W11" s="425"/>
      <c r="X11" s="425"/>
      <c r="Z11" s="415"/>
      <c r="AA11" s="418"/>
      <c r="AB11" s="419"/>
      <c r="AC11" s="423" t="s">
        <v>169</v>
      </c>
      <c r="AD11" s="424"/>
      <c r="AE11" s="415"/>
      <c r="AF11" s="418"/>
      <c r="AG11" s="419"/>
      <c r="AJ11" s="411"/>
      <c r="AK11" s="411"/>
      <c r="AO11" s="227">
        <f t="shared" si="0"/>
        <v>5</v>
      </c>
      <c r="AP11" s="221"/>
      <c r="AQ11" s="222"/>
      <c r="AR11" s="228" t="str">
        <f>IF('最大、最小接続数計算'!BH11="","",'最大、最小接続数計算'!BH11)</f>
        <v/>
      </c>
      <c r="AS11" s="228"/>
      <c r="AT11" s="228"/>
      <c r="AU11" s="228"/>
      <c r="AV11" s="228"/>
      <c r="AW11" s="228"/>
      <c r="AX11" s="430" t="str">
        <f>IF('最大、最小接続数計算'!BN11="","",'最大、最小接続数計算'!BN11)</f>
        <v/>
      </c>
      <c r="AY11" s="430"/>
      <c r="AZ11" s="430"/>
      <c r="BA11" s="430"/>
      <c r="BB11" s="430"/>
      <c r="BC11" s="430"/>
      <c r="BD11" s="228" t="str">
        <f>IF('最大、最小接続数計算'!BT11="","",'最大、最小接続数計算'!BT11)</f>
        <v/>
      </c>
      <c r="BE11" s="228"/>
      <c r="BF11" s="228"/>
      <c r="BG11" s="228"/>
      <c r="BH11" s="228"/>
      <c r="BI11" s="228"/>
      <c r="BJ11" s="228" t="str">
        <f>IF('最大、最小接続数計算'!BZ11="","",'最大、最小接続数計算'!BZ11)</f>
        <v/>
      </c>
      <c r="BK11" s="228"/>
      <c r="BL11" s="228"/>
      <c r="BM11" s="228"/>
      <c r="BN11" s="228"/>
      <c r="BO11" s="228"/>
      <c r="BP11" s="228" t="str">
        <f>IF('最大、最小接続数計算'!CF11="","",'最大、最小接続数計算'!CF11)</f>
        <v/>
      </c>
      <c r="BQ11" s="228"/>
      <c r="BR11" s="228"/>
      <c r="BS11" s="228"/>
      <c r="BT11" s="228"/>
      <c r="BU11" s="228"/>
      <c r="BV11" s="228" t="str">
        <f>IF('最大、最小接続数計算'!CL11="","",'最大、最小接続数計算'!CL11)</f>
        <v/>
      </c>
      <c r="BW11" s="228"/>
      <c r="BX11" s="228"/>
      <c r="BY11" s="228"/>
      <c r="BZ11" s="228"/>
      <c r="CA11" s="228"/>
      <c r="CB11" s="228" t="str">
        <f>IF('最大、最小接続数計算'!CR11="","",'最大、最小接続数計算'!CR11)</f>
        <v/>
      </c>
      <c r="CC11" s="228"/>
      <c r="CD11" s="228"/>
      <c r="CE11" s="228"/>
      <c r="CF11" s="228"/>
      <c r="CG11" s="228"/>
      <c r="CH11" s="228" t="str">
        <f>IF('最大、最小接続数計算'!CX11="","",'最大、最小接続数計算'!CX11)</f>
        <v/>
      </c>
      <c r="CI11" s="228"/>
      <c r="CJ11" s="228"/>
      <c r="CK11" s="228"/>
      <c r="CL11" s="228"/>
      <c r="CM11" s="229"/>
    </row>
    <row r="12" spans="1:92" ht="18" customHeight="1">
      <c r="M12" s="420"/>
      <c r="N12" s="421"/>
      <c r="O12" s="422"/>
      <c r="R12" s="420"/>
      <c r="S12" s="421"/>
      <c r="T12" s="422"/>
      <c r="Z12" s="420"/>
      <c r="AA12" s="421"/>
      <c r="AB12" s="422"/>
      <c r="AE12" s="420"/>
      <c r="AF12" s="421"/>
      <c r="AG12" s="422"/>
      <c r="AJ12" s="54"/>
      <c r="AK12" s="54"/>
      <c r="AO12" s="227">
        <f t="shared" si="0"/>
        <v>6</v>
      </c>
      <c r="AP12" s="221"/>
      <c r="AQ12" s="222"/>
      <c r="AR12" s="228" t="str">
        <f>IF('最大、最小接続数計算'!BH12="","",'最大、最小接続数計算'!BH12)</f>
        <v/>
      </c>
      <c r="AS12" s="228"/>
      <c r="AT12" s="228"/>
      <c r="AU12" s="228"/>
      <c r="AV12" s="228"/>
      <c r="AW12" s="228"/>
      <c r="AX12" s="430" t="str">
        <f>IF('最大、最小接続数計算'!BN12="","",'最大、最小接続数計算'!BN12)</f>
        <v/>
      </c>
      <c r="AY12" s="430"/>
      <c r="AZ12" s="430"/>
      <c r="BA12" s="430"/>
      <c r="BB12" s="430"/>
      <c r="BC12" s="430"/>
      <c r="BD12" s="228" t="str">
        <f>IF('最大、最小接続数計算'!BT12="","",'最大、最小接続数計算'!BT12)</f>
        <v/>
      </c>
      <c r="BE12" s="228"/>
      <c r="BF12" s="228"/>
      <c r="BG12" s="228"/>
      <c r="BH12" s="228"/>
      <c r="BI12" s="228"/>
      <c r="BJ12" s="228" t="str">
        <f>IF('最大、最小接続数計算'!BZ12="","",'最大、最小接続数計算'!BZ12)</f>
        <v/>
      </c>
      <c r="BK12" s="228"/>
      <c r="BL12" s="228"/>
      <c r="BM12" s="228"/>
      <c r="BN12" s="228"/>
      <c r="BO12" s="228"/>
      <c r="BP12" s="228" t="str">
        <f>IF('最大、最小接続数計算'!CF12="","",'最大、最小接続数計算'!CF12)</f>
        <v/>
      </c>
      <c r="BQ12" s="228"/>
      <c r="BR12" s="228"/>
      <c r="BS12" s="228"/>
      <c r="BT12" s="228"/>
      <c r="BU12" s="228"/>
      <c r="BV12" s="228" t="str">
        <f>IF('最大、最小接続数計算'!CL12="","",'最大、最小接続数計算'!CL12)</f>
        <v/>
      </c>
      <c r="BW12" s="228"/>
      <c r="BX12" s="228"/>
      <c r="BY12" s="228"/>
      <c r="BZ12" s="228"/>
      <c r="CA12" s="228"/>
      <c r="CB12" s="228" t="str">
        <f>IF('最大、最小接続数計算'!CR12="","",'最大、最小接続数計算'!CR12)</f>
        <v/>
      </c>
      <c r="CC12" s="228"/>
      <c r="CD12" s="228"/>
      <c r="CE12" s="228"/>
      <c r="CF12" s="228"/>
      <c r="CG12" s="228"/>
      <c r="CH12" s="228" t="str">
        <f>IF('最大、最小接続数計算'!CX12="","",'最大、最小接続数計算'!CX12)</f>
        <v/>
      </c>
      <c r="CI12" s="228"/>
      <c r="CJ12" s="228"/>
      <c r="CK12" s="228"/>
      <c r="CL12" s="228"/>
      <c r="CM12" s="229"/>
    </row>
    <row r="13" spans="1:92" ht="18" customHeight="1">
      <c r="C13" s="412" t="s">
        <v>263</v>
      </c>
      <c r="D13" s="412"/>
      <c r="E13" s="412"/>
      <c r="F13" s="412"/>
      <c r="G13" s="412"/>
      <c r="H13" s="412"/>
      <c r="I13" s="55" t="s">
        <v>171</v>
      </c>
      <c r="J13" s="55"/>
      <c r="K13" s="56"/>
      <c r="L13" s="56"/>
      <c r="M13" s="57" t="s">
        <v>171</v>
      </c>
      <c r="N13" s="58"/>
      <c r="O13" s="59" t="s">
        <v>172</v>
      </c>
      <c r="P13" s="56"/>
      <c r="Q13" s="56"/>
      <c r="R13" s="57" t="s">
        <v>171</v>
      </c>
      <c r="S13" s="58"/>
      <c r="T13" s="59" t="s">
        <v>172</v>
      </c>
      <c r="U13" s="56"/>
      <c r="Y13" s="56"/>
      <c r="Z13" s="57" t="s">
        <v>171</v>
      </c>
      <c r="AA13" s="58"/>
      <c r="AB13" s="59" t="s">
        <v>172</v>
      </c>
      <c r="AC13" s="56"/>
      <c r="AD13" s="56"/>
      <c r="AE13" s="57" t="s">
        <v>171</v>
      </c>
      <c r="AF13" s="58"/>
      <c r="AG13" s="60" t="s">
        <v>172</v>
      </c>
      <c r="AJ13" s="61"/>
      <c r="AK13" s="61"/>
      <c r="AL13" s="61"/>
      <c r="AM13" s="61"/>
      <c r="AO13" s="227">
        <f t="shared" si="0"/>
        <v>7</v>
      </c>
      <c r="AP13" s="221"/>
      <c r="AQ13" s="222"/>
      <c r="AR13" s="228" t="str">
        <f>IF('最大、最小接続数計算'!BH13="","",'最大、最小接続数計算'!BH13)</f>
        <v/>
      </c>
      <c r="AS13" s="228"/>
      <c r="AT13" s="228"/>
      <c r="AU13" s="228"/>
      <c r="AV13" s="228"/>
      <c r="AW13" s="228"/>
      <c r="AX13" s="430" t="str">
        <f>IF('最大、最小接続数計算'!BN13="","",'最大、最小接続数計算'!BN13)</f>
        <v/>
      </c>
      <c r="AY13" s="430"/>
      <c r="AZ13" s="430"/>
      <c r="BA13" s="430"/>
      <c r="BB13" s="430"/>
      <c r="BC13" s="430"/>
      <c r="BD13" s="228" t="str">
        <f>IF('最大、最小接続数計算'!BT13="","",'最大、最小接続数計算'!BT13)</f>
        <v/>
      </c>
      <c r="BE13" s="228"/>
      <c r="BF13" s="228"/>
      <c r="BG13" s="228"/>
      <c r="BH13" s="228"/>
      <c r="BI13" s="228"/>
      <c r="BJ13" s="228" t="str">
        <f>IF('最大、最小接続数計算'!BZ13="","",'最大、最小接続数計算'!BZ13)</f>
        <v/>
      </c>
      <c r="BK13" s="228"/>
      <c r="BL13" s="228"/>
      <c r="BM13" s="228"/>
      <c r="BN13" s="228"/>
      <c r="BO13" s="228"/>
      <c r="BP13" s="228" t="str">
        <f>IF('最大、最小接続数計算'!CF13="","",'最大、最小接続数計算'!CF13)</f>
        <v/>
      </c>
      <c r="BQ13" s="228"/>
      <c r="BR13" s="228"/>
      <c r="BS13" s="228"/>
      <c r="BT13" s="228"/>
      <c r="BU13" s="228"/>
      <c r="BV13" s="228" t="str">
        <f>IF('最大、最小接続数計算'!CL13="","",'最大、最小接続数計算'!CL13)</f>
        <v/>
      </c>
      <c r="BW13" s="228"/>
      <c r="BX13" s="228"/>
      <c r="BY13" s="228"/>
      <c r="BZ13" s="228"/>
      <c r="CA13" s="228"/>
      <c r="CB13" s="228" t="str">
        <f>IF('最大、最小接続数計算'!CR13="","",'最大、最小接続数計算'!CR13)</f>
        <v/>
      </c>
      <c r="CC13" s="228"/>
      <c r="CD13" s="228"/>
      <c r="CE13" s="228"/>
      <c r="CF13" s="228"/>
      <c r="CG13" s="228"/>
      <c r="CH13" s="228" t="str">
        <f>IF('最大、最小接続数計算'!CX13="","",'最大、最小接続数計算'!CX13)</f>
        <v/>
      </c>
      <c r="CI13" s="228"/>
      <c r="CJ13" s="228"/>
      <c r="CK13" s="228"/>
      <c r="CL13" s="228"/>
      <c r="CM13" s="229"/>
    </row>
    <row r="14" spans="1:92" ht="18" customHeight="1">
      <c r="C14" s="412" t="s">
        <v>251</v>
      </c>
      <c r="D14" s="412"/>
      <c r="E14" s="412"/>
      <c r="F14" s="412"/>
      <c r="G14" s="412"/>
      <c r="H14" s="412"/>
      <c r="I14" s="56"/>
      <c r="J14" s="56"/>
      <c r="K14" s="56"/>
      <c r="L14" s="56"/>
      <c r="M14" s="56"/>
      <c r="N14" s="56"/>
      <c r="O14" s="56"/>
      <c r="P14" s="56"/>
      <c r="Q14" s="56"/>
      <c r="R14" s="56"/>
      <c r="S14" s="56"/>
      <c r="T14" s="56"/>
      <c r="U14" s="56"/>
      <c r="V14" s="56"/>
      <c r="W14" s="56"/>
      <c r="X14" s="56"/>
      <c r="Y14" s="56"/>
      <c r="Z14" s="56"/>
      <c r="AA14" s="56"/>
      <c r="AB14" s="56"/>
      <c r="AC14" s="56"/>
      <c r="AD14" s="56"/>
      <c r="AE14" s="56"/>
      <c r="AF14" s="62"/>
      <c r="AJ14" s="61"/>
      <c r="AK14" s="61"/>
      <c r="AL14" s="61"/>
      <c r="AM14" s="61"/>
      <c r="AO14" s="227">
        <f t="shared" si="0"/>
        <v>8</v>
      </c>
      <c r="AP14" s="221"/>
      <c r="AQ14" s="222"/>
      <c r="AR14" s="228" t="str">
        <f>IF('最大、最小接続数計算'!BH14="","",'最大、最小接続数計算'!BH14)</f>
        <v/>
      </c>
      <c r="AS14" s="228"/>
      <c r="AT14" s="228"/>
      <c r="AU14" s="228"/>
      <c r="AV14" s="228"/>
      <c r="AW14" s="228"/>
      <c r="AX14" s="430" t="str">
        <f>IF('最大、最小接続数計算'!BN14="","",'最大、最小接続数計算'!BN14)</f>
        <v/>
      </c>
      <c r="AY14" s="430"/>
      <c r="AZ14" s="430"/>
      <c r="BA14" s="430"/>
      <c r="BB14" s="430"/>
      <c r="BC14" s="430"/>
      <c r="BD14" s="228" t="str">
        <f>IF('最大、最小接続数計算'!BT14="","",'最大、最小接続数計算'!BT14)</f>
        <v/>
      </c>
      <c r="BE14" s="228"/>
      <c r="BF14" s="228"/>
      <c r="BG14" s="228"/>
      <c r="BH14" s="228"/>
      <c r="BI14" s="228"/>
      <c r="BJ14" s="228" t="str">
        <f>IF('最大、最小接続数計算'!BZ14="","",'最大、最小接続数計算'!BZ14)</f>
        <v/>
      </c>
      <c r="BK14" s="228"/>
      <c r="BL14" s="228"/>
      <c r="BM14" s="228"/>
      <c r="BN14" s="228"/>
      <c r="BO14" s="228"/>
      <c r="BP14" s="228" t="str">
        <f>IF('最大、最小接続数計算'!CF14="","",'最大、最小接続数計算'!CF14)</f>
        <v/>
      </c>
      <c r="BQ14" s="228"/>
      <c r="BR14" s="228"/>
      <c r="BS14" s="228"/>
      <c r="BT14" s="228"/>
      <c r="BU14" s="228"/>
      <c r="BV14" s="228" t="str">
        <f>IF('最大、最小接続数計算'!CL14="","",'最大、最小接続数計算'!CL14)</f>
        <v/>
      </c>
      <c r="BW14" s="228"/>
      <c r="BX14" s="228"/>
      <c r="BY14" s="228"/>
      <c r="BZ14" s="228"/>
      <c r="CA14" s="228"/>
      <c r="CB14" s="228" t="str">
        <f>IF('最大、最小接続数計算'!CR14="","",'最大、最小接続数計算'!CR14)</f>
        <v/>
      </c>
      <c r="CC14" s="228"/>
      <c r="CD14" s="228"/>
      <c r="CE14" s="228"/>
      <c r="CF14" s="228"/>
      <c r="CG14" s="228"/>
      <c r="CH14" s="228" t="str">
        <f>IF('最大、最小接続数計算'!CX14="","",'最大、最小接続数計算'!CX14)</f>
        <v/>
      </c>
      <c r="CI14" s="228"/>
      <c r="CJ14" s="228"/>
      <c r="CK14" s="228"/>
      <c r="CL14" s="228"/>
      <c r="CM14" s="229"/>
    </row>
    <row r="15" spans="1:92" s="1" customFormat="1" ht="18" customHeight="1">
      <c r="A15" s="7"/>
      <c r="B15" s="7"/>
      <c r="C15" s="7"/>
      <c r="D15" s="7"/>
      <c r="E15" s="7"/>
      <c r="F15" s="7"/>
      <c r="G15" s="7"/>
      <c r="H15" s="7"/>
      <c r="I15" s="63" t="s">
        <v>172</v>
      </c>
      <c r="J15" s="6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7"/>
      <c r="AJ15" s="7"/>
      <c r="AK15" s="7"/>
      <c r="AL15" s="7"/>
      <c r="AM15" s="7"/>
      <c r="AN15" s="7"/>
      <c r="AO15" s="227">
        <f t="shared" si="0"/>
        <v>9</v>
      </c>
      <c r="AP15" s="221"/>
      <c r="AQ15" s="222"/>
      <c r="AR15" s="228" t="str">
        <f>IF('最大、最小接続数計算'!BH15="","",'最大、最小接続数計算'!BH15)</f>
        <v/>
      </c>
      <c r="AS15" s="228"/>
      <c r="AT15" s="228"/>
      <c r="AU15" s="228"/>
      <c r="AV15" s="228"/>
      <c r="AW15" s="228"/>
      <c r="AX15" s="430" t="str">
        <f>IF('最大、最小接続数計算'!BN15="","",'最大、最小接続数計算'!BN15)</f>
        <v/>
      </c>
      <c r="AY15" s="430"/>
      <c r="AZ15" s="430"/>
      <c r="BA15" s="430"/>
      <c r="BB15" s="430"/>
      <c r="BC15" s="430"/>
      <c r="BD15" s="269" t="str">
        <f>IF('最大、最小接続数計算'!BT15="","",'最大、最小接続数計算'!BT15)</f>
        <v/>
      </c>
      <c r="BE15" s="221"/>
      <c r="BF15" s="221"/>
      <c r="BG15" s="221"/>
      <c r="BH15" s="221"/>
      <c r="BI15" s="222"/>
      <c r="BJ15" s="228" t="str">
        <f>IF('最大、最小接続数計算'!BZ15="","",'最大、最小接続数計算'!BZ15)</f>
        <v/>
      </c>
      <c r="BK15" s="228"/>
      <c r="BL15" s="228"/>
      <c r="BM15" s="228"/>
      <c r="BN15" s="228"/>
      <c r="BO15" s="228"/>
      <c r="BP15" s="228" t="str">
        <f>IF('最大、最小接続数計算'!CF15="","",'最大、最小接続数計算'!CF15)</f>
        <v/>
      </c>
      <c r="BQ15" s="228"/>
      <c r="BR15" s="228"/>
      <c r="BS15" s="228"/>
      <c r="BT15" s="228"/>
      <c r="BU15" s="228"/>
      <c r="BV15" s="228" t="str">
        <f>IF('最大、最小接続数計算'!CL15="","",'最大、最小接続数計算'!CL15)</f>
        <v/>
      </c>
      <c r="BW15" s="228"/>
      <c r="BX15" s="228"/>
      <c r="BY15" s="228"/>
      <c r="BZ15" s="228"/>
      <c r="CA15" s="228"/>
      <c r="CB15" s="228" t="str">
        <f>IF('最大、最小接続数計算'!CR15="","",'最大、最小接続数計算'!CR15)</f>
        <v/>
      </c>
      <c r="CC15" s="228"/>
      <c r="CD15" s="228"/>
      <c r="CE15" s="228"/>
      <c r="CF15" s="228"/>
      <c r="CG15" s="228"/>
      <c r="CH15" s="228" t="str">
        <f>IF('最大、最小接続数計算'!CX15="","",'最大、最小接続数計算'!CX15)</f>
        <v/>
      </c>
      <c r="CI15" s="228"/>
      <c r="CJ15" s="228"/>
      <c r="CK15" s="228"/>
      <c r="CL15" s="228"/>
      <c r="CM15" s="229"/>
      <c r="CN15" s="7"/>
    </row>
    <row r="16" spans="1:92" s="1" customFormat="1" ht="18" customHeight="1" thickBot="1">
      <c r="A16" s="7"/>
      <c r="B16" s="7"/>
      <c r="C16" s="12" t="s">
        <v>173</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227">
        <f t="shared" si="0"/>
        <v>10</v>
      </c>
      <c r="AP16" s="221"/>
      <c r="AQ16" s="222"/>
      <c r="AR16" s="228" t="str">
        <f>IF('最大、最小接続数計算'!BH16="","",'最大、最小接続数計算'!BH16)</f>
        <v/>
      </c>
      <c r="AS16" s="228"/>
      <c r="AT16" s="228"/>
      <c r="AU16" s="228"/>
      <c r="AV16" s="228"/>
      <c r="AW16" s="228"/>
      <c r="AX16" s="430" t="str">
        <f>IF('最大、最小接続数計算'!BN16="","",'最大、最小接続数計算'!BN16)</f>
        <v/>
      </c>
      <c r="AY16" s="430"/>
      <c r="AZ16" s="430"/>
      <c r="BA16" s="430"/>
      <c r="BB16" s="430"/>
      <c r="BC16" s="430"/>
      <c r="BD16" s="269" t="str">
        <f>IF('最大、最小接続数計算'!BT16="","",'最大、最小接続数計算'!BT16)</f>
        <v/>
      </c>
      <c r="BE16" s="221"/>
      <c r="BF16" s="221"/>
      <c r="BG16" s="221"/>
      <c r="BH16" s="221"/>
      <c r="BI16" s="222"/>
      <c r="BJ16" s="228" t="str">
        <f>IF('最大、最小接続数計算'!BZ16="","",'最大、最小接続数計算'!BZ16)</f>
        <v/>
      </c>
      <c r="BK16" s="228"/>
      <c r="BL16" s="228"/>
      <c r="BM16" s="228"/>
      <c r="BN16" s="228"/>
      <c r="BO16" s="228"/>
      <c r="BP16" s="228" t="str">
        <f>IF('最大、最小接続数計算'!CF16="","",'最大、最小接続数計算'!CF16)</f>
        <v/>
      </c>
      <c r="BQ16" s="228"/>
      <c r="BR16" s="228"/>
      <c r="BS16" s="228"/>
      <c r="BT16" s="228"/>
      <c r="BU16" s="228"/>
      <c r="BV16" s="228" t="str">
        <f>IF('最大、最小接続数計算'!CL16="","",'最大、最小接続数計算'!CL16)</f>
        <v/>
      </c>
      <c r="BW16" s="228"/>
      <c r="BX16" s="228"/>
      <c r="BY16" s="228"/>
      <c r="BZ16" s="228"/>
      <c r="CA16" s="228"/>
      <c r="CB16" s="228" t="str">
        <f>IF('最大、最小接続数計算'!CR16="","",'最大、最小接続数計算'!CR16)</f>
        <v/>
      </c>
      <c r="CC16" s="228"/>
      <c r="CD16" s="228"/>
      <c r="CE16" s="228"/>
      <c r="CF16" s="228"/>
      <c r="CG16" s="228"/>
      <c r="CH16" s="228" t="str">
        <f>IF('最大、最小接続数計算'!CX16="","",'最大、最小接続数計算'!CX16)</f>
        <v/>
      </c>
      <c r="CI16" s="228"/>
      <c r="CJ16" s="228"/>
      <c r="CK16" s="228"/>
      <c r="CL16" s="228"/>
      <c r="CM16" s="229"/>
      <c r="CN16" s="7"/>
    </row>
    <row r="17" spans="1:92" s="1" customFormat="1" ht="18" customHeight="1">
      <c r="A17" s="7"/>
      <c r="B17" s="7"/>
      <c r="C17" s="387" t="s">
        <v>196</v>
      </c>
      <c r="D17" s="388"/>
      <c r="E17" s="389"/>
      <c r="F17" s="393" t="s">
        <v>61</v>
      </c>
      <c r="G17" s="394"/>
      <c r="H17" s="394"/>
      <c r="I17" s="186"/>
      <c r="J17" s="393" t="s">
        <v>62</v>
      </c>
      <c r="K17" s="394"/>
      <c r="L17" s="394"/>
      <c r="M17" s="186"/>
      <c r="N17" s="398" t="s">
        <v>174</v>
      </c>
      <c r="O17" s="399"/>
      <c r="P17" s="399"/>
      <c r="Q17" s="400"/>
      <c r="R17" s="393" t="s">
        <v>141</v>
      </c>
      <c r="S17" s="394"/>
      <c r="T17" s="186"/>
      <c r="U17" s="393" t="s">
        <v>142</v>
      </c>
      <c r="V17" s="394"/>
      <c r="W17" s="186"/>
      <c r="X17" s="398" t="s">
        <v>175</v>
      </c>
      <c r="Y17" s="399"/>
      <c r="Z17" s="400"/>
      <c r="AA17" s="398" t="s">
        <v>176</v>
      </c>
      <c r="AB17" s="399"/>
      <c r="AC17" s="400"/>
      <c r="AD17" s="393" t="s">
        <v>143</v>
      </c>
      <c r="AE17" s="394"/>
      <c r="AF17" s="186"/>
      <c r="AG17" s="480" t="s">
        <v>197</v>
      </c>
      <c r="AH17" s="481"/>
      <c r="AI17" s="482"/>
      <c r="AJ17" s="7"/>
      <c r="AK17" s="7"/>
      <c r="AL17" s="7"/>
      <c r="AM17" s="7"/>
      <c r="AN17" s="7"/>
      <c r="AO17" s="227">
        <f t="shared" si="0"/>
        <v>11</v>
      </c>
      <c r="AP17" s="221"/>
      <c r="AQ17" s="222"/>
      <c r="AR17" s="228" t="str">
        <f>IF('最大、最小接続数計算'!BH17="","",'最大、最小接続数計算'!BH17)</f>
        <v/>
      </c>
      <c r="AS17" s="228"/>
      <c r="AT17" s="228"/>
      <c r="AU17" s="228"/>
      <c r="AV17" s="228"/>
      <c r="AW17" s="228"/>
      <c r="AX17" s="430" t="str">
        <f>IF('最大、最小接続数計算'!BN17="","",'最大、最小接続数計算'!BN17)</f>
        <v/>
      </c>
      <c r="AY17" s="430"/>
      <c r="AZ17" s="430"/>
      <c r="BA17" s="430"/>
      <c r="BB17" s="430"/>
      <c r="BC17" s="430"/>
      <c r="BD17" s="269" t="str">
        <f>IF('最大、最小接続数計算'!BT17="","",'最大、最小接続数計算'!BT17)</f>
        <v/>
      </c>
      <c r="BE17" s="221"/>
      <c r="BF17" s="221"/>
      <c r="BG17" s="221"/>
      <c r="BH17" s="221"/>
      <c r="BI17" s="222"/>
      <c r="BJ17" s="228" t="str">
        <f>IF('最大、最小接続数計算'!BZ17="","",'最大、最小接続数計算'!BZ17)</f>
        <v/>
      </c>
      <c r="BK17" s="228"/>
      <c r="BL17" s="228"/>
      <c r="BM17" s="228"/>
      <c r="BN17" s="228"/>
      <c r="BO17" s="228"/>
      <c r="BP17" s="228" t="str">
        <f>IF('最大、最小接続数計算'!CF17="","",'最大、最小接続数計算'!CF17)</f>
        <v/>
      </c>
      <c r="BQ17" s="228"/>
      <c r="BR17" s="228"/>
      <c r="BS17" s="228"/>
      <c r="BT17" s="228"/>
      <c r="BU17" s="228"/>
      <c r="BV17" s="228" t="str">
        <f>IF('最大、最小接続数計算'!CL17="","",'最大、最小接続数計算'!CL17)</f>
        <v/>
      </c>
      <c r="BW17" s="228"/>
      <c r="BX17" s="228"/>
      <c r="BY17" s="228"/>
      <c r="BZ17" s="228"/>
      <c r="CA17" s="228"/>
      <c r="CB17" s="228" t="str">
        <f>IF('最大、最小接続数計算'!CR17="","",'最大、最小接続数計算'!CR17)</f>
        <v/>
      </c>
      <c r="CC17" s="228"/>
      <c r="CD17" s="228"/>
      <c r="CE17" s="228"/>
      <c r="CF17" s="228"/>
      <c r="CG17" s="228"/>
      <c r="CH17" s="228" t="str">
        <f>IF('最大、最小接続数計算'!CX17="","",'最大、最小接続数計算'!CX17)</f>
        <v/>
      </c>
      <c r="CI17" s="228"/>
      <c r="CJ17" s="228"/>
      <c r="CK17" s="228"/>
      <c r="CL17" s="228"/>
      <c r="CM17" s="229"/>
      <c r="CN17" s="7"/>
    </row>
    <row r="18" spans="1:92" s="1" customFormat="1" ht="18" customHeight="1" thickBot="1">
      <c r="A18" s="7"/>
      <c r="B18" s="7"/>
      <c r="C18" s="390"/>
      <c r="D18" s="391"/>
      <c r="E18" s="392"/>
      <c r="F18" s="395"/>
      <c r="G18" s="396"/>
      <c r="H18" s="396"/>
      <c r="I18" s="397"/>
      <c r="J18" s="395"/>
      <c r="K18" s="396"/>
      <c r="L18" s="396"/>
      <c r="M18" s="397"/>
      <c r="N18" s="401"/>
      <c r="O18" s="402"/>
      <c r="P18" s="402"/>
      <c r="Q18" s="403"/>
      <c r="R18" s="395"/>
      <c r="S18" s="396"/>
      <c r="T18" s="397"/>
      <c r="U18" s="395"/>
      <c r="V18" s="396"/>
      <c r="W18" s="397"/>
      <c r="X18" s="401"/>
      <c r="Y18" s="402"/>
      <c r="Z18" s="403"/>
      <c r="AA18" s="401"/>
      <c r="AB18" s="402"/>
      <c r="AC18" s="403"/>
      <c r="AD18" s="395"/>
      <c r="AE18" s="396"/>
      <c r="AF18" s="397"/>
      <c r="AG18" s="483"/>
      <c r="AH18" s="484"/>
      <c r="AI18" s="485"/>
      <c r="AJ18" s="486" t="s">
        <v>177</v>
      </c>
      <c r="AK18" s="375"/>
      <c r="AL18" s="7"/>
      <c r="AM18" s="7"/>
      <c r="AN18" s="7"/>
      <c r="AO18" s="227">
        <f t="shared" si="0"/>
        <v>12</v>
      </c>
      <c r="AP18" s="221"/>
      <c r="AQ18" s="222"/>
      <c r="AR18" s="228" t="str">
        <f>IF('最大、最小接続数計算'!BH18="","",'最大、最小接続数計算'!BH18)</f>
        <v/>
      </c>
      <c r="AS18" s="228"/>
      <c r="AT18" s="228"/>
      <c r="AU18" s="228"/>
      <c r="AV18" s="228"/>
      <c r="AW18" s="228"/>
      <c r="AX18" s="307" t="str">
        <f>IF('最大、最小接続数計算'!BN18="","",'最大、最小接続数計算'!BN18)</f>
        <v/>
      </c>
      <c r="AY18" s="308"/>
      <c r="AZ18" s="308"/>
      <c r="BA18" s="308"/>
      <c r="BB18" s="308"/>
      <c r="BC18" s="361"/>
      <c r="BD18" s="228" t="str">
        <f>IF('最大、最小接続数計算'!BT18="","",'最大、最小接続数計算'!BT18)</f>
        <v/>
      </c>
      <c r="BE18" s="228"/>
      <c r="BF18" s="228"/>
      <c r="BG18" s="228"/>
      <c r="BH18" s="228"/>
      <c r="BI18" s="228"/>
      <c r="BJ18" s="228" t="str">
        <f>IF('最大、最小接続数計算'!BZ18="","",'最大、最小接続数計算'!BZ18)</f>
        <v/>
      </c>
      <c r="BK18" s="228"/>
      <c r="BL18" s="228"/>
      <c r="BM18" s="228"/>
      <c r="BN18" s="228"/>
      <c r="BO18" s="228"/>
      <c r="BP18" s="228" t="str">
        <f>IF('最大、最小接続数計算'!CF18="","",'最大、最小接続数計算'!CF18)</f>
        <v/>
      </c>
      <c r="BQ18" s="228"/>
      <c r="BR18" s="228"/>
      <c r="BS18" s="228"/>
      <c r="BT18" s="228"/>
      <c r="BU18" s="228"/>
      <c r="BV18" s="228" t="str">
        <f>IF('最大、最小接続数計算'!CL18="","",'最大、最小接続数計算'!CL18)</f>
        <v/>
      </c>
      <c r="BW18" s="228"/>
      <c r="BX18" s="228"/>
      <c r="BY18" s="228"/>
      <c r="BZ18" s="228"/>
      <c r="CA18" s="228"/>
      <c r="CB18" s="228" t="str">
        <f>IF('最大、最小接続数計算'!CR18="","",'最大、最小接続数計算'!CR18)</f>
        <v/>
      </c>
      <c r="CC18" s="228"/>
      <c r="CD18" s="228"/>
      <c r="CE18" s="228"/>
      <c r="CF18" s="228"/>
      <c r="CG18" s="228"/>
      <c r="CH18" s="228" t="str">
        <f>IF('最大、最小接続数計算'!CX18="","",'最大、最小接続数計算'!CX18)</f>
        <v/>
      </c>
      <c r="CI18" s="228"/>
      <c r="CJ18" s="228"/>
      <c r="CK18" s="228"/>
      <c r="CL18" s="228"/>
      <c r="CM18" s="229"/>
      <c r="CN18" s="7"/>
    </row>
    <row r="19" spans="1:92" s="1" customFormat="1" ht="18" customHeight="1" thickTop="1">
      <c r="A19" s="7"/>
      <c r="B19" s="7"/>
      <c r="C19" s="426" t="s">
        <v>250</v>
      </c>
      <c r="D19" s="427"/>
      <c r="E19" s="427"/>
      <c r="F19" s="428" t="str">
        <f ca="1">IF(OR(C19="　",C19=0),"-",INDIRECT(ADDRESS(C19+6,44,1)))</f>
        <v>-</v>
      </c>
      <c r="G19" s="428"/>
      <c r="H19" s="428"/>
      <c r="I19" s="428"/>
      <c r="J19" s="428" t="str">
        <f ca="1">IF(OR(C19="　",C19=0),"-",INDIRECT(ADDRESS(C19+6,50,1)))</f>
        <v>-</v>
      </c>
      <c r="K19" s="428"/>
      <c r="L19" s="428"/>
      <c r="M19" s="428"/>
      <c r="N19" s="428" t="str">
        <f ca="1">IF(OR(C19="　",C19=0),"-",INDIRECT(ADDRESS(C19+6,56,1)))</f>
        <v>-</v>
      </c>
      <c r="O19" s="428"/>
      <c r="P19" s="428"/>
      <c r="Q19" s="428"/>
      <c r="R19" s="429" t="str">
        <f ca="1">IF(OR(C19="　",C19=0),"-",INDIRECT(ADDRESS(C19+6,62,1)))</f>
        <v>-</v>
      </c>
      <c r="S19" s="429"/>
      <c r="T19" s="429"/>
      <c r="U19" s="429" t="str">
        <f ca="1">IF(OR(C19="　",C19=0),"-",INDIRECT(ADDRESS(C19+6,68,1)))</f>
        <v>-</v>
      </c>
      <c r="V19" s="429"/>
      <c r="W19" s="429"/>
      <c r="X19" s="429" t="str">
        <f ca="1">IF(OR(C19="　",C19=0),"-",INDIRECT(ADDRESS(C19+6,74,1)))</f>
        <v>-</v>
      </c>
      <c r="Y19" s="429"/>
      <c r="Z19" s="429"/>
      <c r="AA19" s="429" t="str">
        <f ca="1">IF(OR(C19="　",C19=0),"-",INDIRECT(ADDRESS(C19+6,80,1)))</f>
        <v>-</v>
      </c>
      <c r="AB19" s="429"/>
      <c r="AC19" s="429"/>
      <c r="AD19" s="429" t="str">
        <f ca="1">IF(OR(C19="　",C19=0),"-",INDIRECT(ADDRESS(C19+6,86,1)))</f>
        <v>-</v>
      </c>
      <c r="AE19" s="429"/>
      <c r="AF19" s="429"/>
      <c r="AG19" s="427"/>
      <c r="AH19" s="427"/>
      <c r="AI19" s="431"/>
      <c r="AJ19" s="432">
        <f>IF($C$19="　",0,1)+IF($C$20="　",0,1)+IF($C$21="　",0,1)+IF($C$22="　",0,1)</f>
        <v>0</v>
      </c>
      <c r="AK19" s="433"/>
      <c r="AL19" s="67" t="s">
        <v>177</v>
      </c>
      <c r="AM19" s="7"/>
      <c r="AN19" s="7"/>
      <c r="AO19" s="227">
        <f t="shared" si="0"/>
        <v>13</v>
      </c>
      <c r="AP19" s="221"/>
      <c r="AQ19" s="222"/>
      <c r="AR19" s="228" t="str">
        <f>IF('最大、最小接続数計算'!BH19="","",'最大、最小接続数計算'!BH19)</f>
        <v/>
      </c>
      <c r="AS19" s="228"/>
      <c r="AT19" s="228"/>
      <c r="AU19" s="228"/>
      <c r="AV19" s="228"/>
      <c r="AW19" s="228"/>
      <c r="AX19" s="430" t="str">
        <f>IF('最大、最小接続数計算'!BN19="","",'最大、最小接続数計算'!BN19)</f>
        <v/>
      </c>
      <c r="AY19" s="430"/>
      <c r="AZ19" s="430"/>
      <c r="BA19" s="430"/>
      <c r="BB19" s="430"/>
      <c r="BC19" s="430"/>
      <c r="BD19" s="228" t="str">
        <f>IF('最大、最小接続数計算'!BT19="","",'最大、最小接続数計算'!BT19)</f>
        <v/>
      </c>
      <c r="BE19" s="228"/>
      <c r="BF19" s="228"/>
      <c r="BG19" s="228"/>
      <c r="BH19" s="228"/>
      <c r="BI19" s="228"/>
      <c r="BJ19" s="228" t="str">
        <f>IF('最大、最小接続数計算'!BZ19="","",'最大、最小接続数計算'!BZ19)</f>
        <v/>
      </c>
      <c r="BK19" s="228"/>
      <c r="BL19" s="228"/>
      <c r="BM19" s="228"/>
      <c r="BN19" s="228"/>
      <c r="BO19" s="228"/>
      <c r="BP19" s="228" t="str">
        <f>IF('最大、最小接続数計算'!CF19="","",'最大、最小接続数計算'!CF19)</f>
        <v/>
      </c>
      <c r="BQ19" s="228"/>
      <c r="BR19" s="228"/>
      <c r="BS19" s="228"/>
      <c r="BT19" s="228"/>
      <c r="BU19" s="228"/>
      <c r="BV19" s="228" t="str">
        <f>IF('最大、最小接続数計算'!CL19="","",'最大、最小接続数計算'!CL19)</f>
        <v/>
      </c>
      <c r="BW19" s="228"/>
      <c r="BX19" s="228"/>
      <c r="BY19" s="228"/>
      <c r="BZ19" s="228"/>
      <c r="CA19" s="228"/>
      <c r="CB19" s="228" t="str">
        <f>IF('最大、最小接続数計算'!CR19="","",'最大、最小接続数計算'!CR19)</f>
        <v/>
      </c>
      <c r="CC19" s="228"/>
      <c r="CD19" s="228"/>
      <c r="CE19" s="228"/>
      <c r="CF19" s="228"/>
      <c r="CG19" s="228"/>
      <c r="CH19" s="228" t="str">
        <f>IF('最大、最小接続数計算'!CX19="","",'最大、最小接続数計算'!CX19)</f>
        <v/>
      </c>
      <c r="CI19" s="228"/>
      <c r="CJ19" s="228"/>
      <c r="CK19" s="228"/>
      <c r="CL19" s="228"/>
      <c r="CM19" s="229"/>
      <c r="CN19" s="7"/>
    </row>
    <row r="20" spans="1:92" s="1" customFormat="1" ht="18" customHeight="1">
      <c r="A20" s="7"/>
      <c r="B20" s="7"/>
      <c r="C20" s="437" t="s">
        <v>250</v>
      </c>
      <c r="D20" s="435"/>
      <c r="E20" s="435"/>
      <c r="F20" s="430" t="str">
        <f ca="1">IF(OR(C20="　",C20=0),"-",INDIRECT(ADDRESS(C20+6,44,1)))</f>
        <v>-</v>
      </c>
      <c r="G20" s="430"/>
      <c r="H20" s="430"/>
      <c r="I20" s="430"/>
      <c r="J20" s="430" t="str">
        <f ca="1">IF(OR(C20="　",C20=0),"-",INDIRECT(ADDRESS(C20+6,50,1)))</f>
        <v>-</v>
      </c>
      <c r="K20" s="430"/>
      <c r="L20" s="430"/>
      <c r="M20" s="430"/>
      <c r="N20" s="430" t="str">
        <f ca="1">IF(OR(C20="　",C20=0),"-",INDIRECT(ADDRESS(C20+6,56,1)))</f>
        <v>-</v>
      </c>
      <c r="O20" s="430"/>
      <c r="P20" s="430"/>
      <c r="Q20" s="430"/>
      <c r="R20" s="434" t="str">
        <f ca="1">IF(OR(C20="　",C20=0),"-",INDIRECT(ADDRESS(C20+6,62,1)))</f>
        <v>-</v>
      </c>
      <c r="S20" s="434"/>
      <c r="T20" s="434"/>
      <c r="U20" s="434" t="str">
        <f ca="1">IF(OR(C20="　",C20=0),"-",INDIRECT(ADDRESS(C20+6,68,1)))</f>
        <v>-</v>
      </c>
      <c r="V20" s="434"/>
      <c r="W20" s="434"/>
      <c r="X20" s="434" t="str">
        <f ca="1">IF(OR(C20="　",C20=0),"-",INDIRECT(ADDRESS(C20+6,74,1)))</f>
        <v>-</v>
      </c>
      <c r="Y20" s="434"/>
      <c r="Z20" s="434"/>
      <c r="AA20" s="434" t="str">
        <f ca="1">IF(OR(C20="　",C20=0),"-",INDIRECT(ADDRESS(C20+6,80,1)))</f>
        <v>-</v>
      </c>
      <c r="AB20" s="434"/>
      <c r="AC20" s="434"/>
      <c r="AD20" s="434" t="str">
        <f ca="1">IF(OR(C20="　",C20=0),"-",INDIRECT(ADDRESS(C20+6,86,1)))</f>
        <v>-</v>
      </c>
      <c r="AE20" s="434"/>
      <c r="AF20" s="434"/>
      <c r="AG20" s="435"/>
      <c r="AH20" s="435"/>
      <c r="AI20" s="436"/>
      <c r="AJ20" s="7"/>
      <c r="AK20" s="7"/>
      <c r="AL20" s="7"/>
      <c r="AM20" s="7"/>
      <c r="AN20" s="7"/>
      <c r="AO20" s="227">
        <f t="shared" si="0"/>
        <v>14</v>
      </c>
      <c r="AP20" s="221"/>
      <c r="AQ20" s="222"/>
      <c r="AR20" s="228" t="str">
        <f>IF('最大、最小接続数計算'!BH20="","",'最大、最小接続数計算'!BH20)</f>
        <v/>
      </c>
      <c r="AS20" s="228"/>
      <c r="AT20" s="228"/>
      <c r="AU20" s="228"/>
      <c r="AV20" s="228"/>
      <c r="AW20" s="228"/>
      <c r="AX20" s="430" t="str">
        <f>IF('最大、最小接続数計算'!BN20="","",'最大、最小接続数計算'!BN20)</f>
        <v/>
      </c>
      <c r="AY20" s="430"/>
      <c r="AZ20" s="430"/>
      <c r="BA20" s="430"/>
      <c r="BB20" s="430"/>
      <c r="BC20" s="430"/>
      <c r="BD20" s="228" t="str">
        <f>IF('最大、最小接続数計算'!BT20="","",'最大、最小接続数計算'!BT20)</f>
        <v/>
      </c>
      <c r="BE20" s="228"/>
      <c r="BF20" s="228"/>
      <c r="BG20" s="228"/>
      <c r="BH20" s="228"/>
      <c r="BI20" s="228"/>
      <c r="BJ20" s="228" t="str">
        <f>IF('最大、最小接続数計算'!BZ20="","",'最大、最小接続数計算'!BZ20)</f>
        <v/>
      </c>
      <c r="BK20" s="228"/>
      <c r="BL20" s="228"/>
      <c r="BM20" s="228"/>
      <c r="BN20" s="228"/>
      <c r="BO20" s="228"/>
      <c r="BP20" s="228" t="str">
        <f>IF('最大、最小接続数計算'!CF20="","",'最大、最小接続数計算'!CF20)</f>
        <v/>
      </c>
      <c r="BQ20" s="228"/>
      <c r="BR20" s="228"/>
      <c r="BS20" s="228"/>
      <c r="BT20" s="228"/>
      <c r="BU20" s="228"/>
      <c r="BV20" s="228" t="str">
        <f>IF('最大、最小接続数計算'!CL20="","",'最大、最小接続数計算'!CL20)</f>
        <v/>
      </c>
      <c r="BW20" s="228"/>
      <c r="BX20" s="228"/>
      <c r="BY20" s="228"/>
      <c r="BZ20" s="228"/>
      <c r="CA20" s="228"/>
      <c r="CB20" s="228" t="str">
        <f>IF('最大、最小接続数計算'!CR20="","",'最大、最小接続数計算'!CR20)</f>
        <v/>
      </c>
      <c r="CC20" s="228"/>
      <c r="CD20" s="228"/>
      <c r="CE20" s="228"/>
      <c r="CF20" s="228"/>
      <c r="CG20" s="228"/>
      <c r="CH20" s="228" t="str">
        <f>IF('最大、最小接続数計算'!CX20="","",'最大、最小接続数計算'!CX20)</f>
        <v/>
      </c>
      <c r="CI20" s="228"/>
      <c r="CJ20" s="228"/>
      <c r="CK20" s="228"/>
      <c r="CL20" s="228"/>
      <c r="CM20" s="229"/>
      <c r="CN20" s="7"/>
    </row>
    <row r="21" spans="1:92" s="1" customFormat="1" ht="18" customHeight="1">
      <c r="A21" s="7"/>
      <c r="B21" s="7"/>
      <c r="C21" s="437" t="s">
        <v>250</v>
      </c>
      <c r="D21" s="435"/>
      <c r="E21" s="435"/>
      <c r="F21" s="430" t="str">
        <f ca="1">IF(OR(C21="　",C21=0),"-",INDIRECT(ADDRESS(C21+6,44,1)))</f>
        <v>-</v>
      </c>
      <c r="G21" s="430"/>
      <c r="H21" s="430"/>
      <c r="I21" s="430"/>
      <c r="J21" s="430" t="str">
        <f ca="1">IF(OR(C21="　",C21=0),"-",INDIRECT(ADDRESS(C21+6,50,1)))</f>
        <v>-</v>
      </c>
      <c r="K21" s="430"/>
      <c r="L21" s="430"/>
      <c r="M21" s="430"/>
      <c r="N21" s="430" t="str">
        <f ca="1">IF(OR(C21="　",C21=0),"-",INDIRECT(ADDRESS(C21+6,56,1)))</f>
        <v>-</v>
      </c>
      <c r="O21" s="430"/>
      <c r="P21" s="430"/>
      <c r="Q21" s="430"/>
      <c r="R21" s="434" t="str">
        <f ca="1">IF(OR(C21="　",C21=0),"-",INDIRECT(ADDRESS(C21+6,62,1)))</f>
        <v>-</v>
      </c>
      <c r="S21" s="434"/>
      <c r="T21" s="434"/>
      <c r="U21" s="434" t="str">
        <f ca="1">IF(OR(C21="　",C21=0),"-",INDIRECT(ADDRESS(C21+6,68,1)))</f>
        <v>-</v>
      </c>
      <c r="V21" s="434"/>
      <c r="W21" s="434"/>
      <c r="X21" s="434" t="str">
        <f ca="1">IF(OR(C21="　",C21=0),"-",INDIRECT(ADDRESS(C21+6,74,1)))</f>
        <v>-</v>
      </c>
      <c r="Y21" s="434"/>
      <c r="Z21" s="434"/>
      <c r="AA21" s="434" t="str">
        <f ca="1">IF(OR(C21="　",C21=0),"-",INDIRECT(ADDRESS(C21+6,80,1)))</f>
        <v>-</v>
      </c>
      <c r="AB21" s="434"/>
      <c r="AC21" s="434"/>
      <c r="AD21" s="434" t="str">
        <f ca="1">IF(OR(C21="　",C21=0),"-",INDIRECT(ADDRESS(C21+6,86,1)))</f>
        <v>-</v>
      </c>
      <c r="AE21" s="434"/>
      <c r="AF21" s="434"/>
      <c r="AG21" s="435"/>
      <c r="AH21" s="435"/>
      <c r="AI21" s="436"/>
      <c r="AJ21" s="41"/>
      <c r="AK21" s="7"/>
      <c r="AL21" s="7"/>
      <c r="AM21" s="7"/>
      <c r="AN21" s="7"/>
      <c r="AO21" s="227">
        <f t="shared" si="0"/>
        <v>15</v>
      </c>
      <c r="AP21" s="221"/>
      <c r="AQ21" s="222"/>
      <c r="AR21" s="228" t="str">
        <f>IF('最大、最小接続数計算'!BH21="","",'最大、最小接続数計算'!BH21)</f>
        <v/>
      </c>
      <c r="AS21" s="228"/>
      <c r="AT21" s="228"/>
      <c r="AU21" s="228"/>
      <c r="AV21" s="228"/>
      <c r="AW21" s="228"/>
      <c r="AX21" s="430" t="str">
        <f>IF('最大、最小接続数計算'!BN21="","",'最大、最小接続数計算'!BN21)</f>
        <v/>
      </c>
      <c r="AY21" s="430"/>
      <c r="AZ21" s="430"/>
      <c r="BA21" s="430"/>
      <c r="BB21" s="430"/>
      <c r="BC21" s="430"/>
      <c r="BD21" s="228" t="str">
        <f>IF('最大、最小接続数計算'!BT21="","",'最大、最小接続数計算'!BT21)</f>
        <v/>
      </c>
      <c r="BE21" s="228"/>
      <c r="BF21" s="228"/>
      <c r="BG21" s="228"/>
      <c r="BH21" s="228"/>
      <c r="BI21" s="228"/>
      <c r="BJ21" s="228" t="str">
        <f>IF('最大、最小接続数計算'!BZ21="","",'最大、最小接続数計算'!BZ21)</f>
        <v/>
      </c>
      <c r="BK21" s="228"/>
      <c r="BL21" s="228"/>
      <c r="BM21" s="228"/>
      <c r="BN21" s="228"/>
      <c r="BO21" s="228"/>
      <c r="BP21" s="228" t="str">
        <f>IF('最大、最小接続数計算'!CF21="","",'最大、最小接続数計算'!CF21)</f>
        <v/>
      </c>
      <c r="BQ21" s="228"/>
      <c r="BR21" s="228"/>
      <c r="BS21" s="228"/>
      <c r="BT21" s="228"/>
      <c r="BU21" s="228"/>
      <c r="BV21" s="228" t="str">
        <f>IF('最大、最小接続数計算'!CL21="","",'最大、最小接続数計算'!CL21)</f>
        <v/>
      </c>
      <c r="BW21" s="228"/>
      <c r="BX21" s="228"/>
      <c r="BY21" s="228"/>
      <c r="BZ21" s="228"/>
      <c r="CA21" s="228"/>
      <c r="CB21" s="228" t="str">
        <f>IF('最大、最小接続数計算'!CR21="","",'最大、最小接続数計算'!CR21)</f>
        <v/>
      </c>
      <c r="CC21" s="228"/>
      <c r="CD21" s="228"/>
      <c r="CE21" s="228"/>
      <c r="CF21" s="228"/>
      <c r="CG21" s="228"/>
      <c r="CH21" s="228" t="str">
        <f>IF('最大、最小接続数計算'!CX21="","",'最大、最小接続数計算'!CX21)</f>
        <v/>
      </c>
      <c r="CI21" s="228"/>
      <c r="CJ21" s="228"/>
      <c r="CK21" s="228"/>
      <c r="CL21" s="228"/>
      <c r="CM21" s="229"/>
      <c r="CN21" s="7"/>
    </row>
    <row r="22" spans="1:92" s="1" customFormat="1" ht="18" customHeight="1" thickBot="1">
      <c r="A22" s="7"/>
      <c r="B22" s="7"/>
      <c r="C22" s="404" t="s">
        <v>250</v>
      </c>
      <c r="D22" s="377"/>
      <c r="E22" s="377"/>
      <c r="F22" s="405" t="str">
        <f ca="1">IF(OR(C22="　",C22=0),"-",INDIRECT(ADDRESS(C22+6,44,1)))</f>
        <v>-</v>
      </c>
      <c r="G22" s="405"/>
      <c r="H22" s="405"/>
      <c r="I22" s="405"/>
      <c r="J22" s="405" t="str">
        <f ca="1">IF(OR(C22="　",C22=0),"-",INDIRECT(ADDRESS(C22+6,50,1)))</f>
        <v>-</v>
      </c>
      <c r="K22" s="405"/>
      <c r="L22" s="405"/>
      <c r="M22" s="405"/>
      <c r="N22" s="405" t="str">
        <f ca="1">IF(OR(C22="　",C22=0),"-",INDIRECT(ADDRESS(C22+6,56,1)))</f>
        <v>-</v>
      </c>
      <c r="O22" s="405"/>
      <c r="P22" s="405"/>
      <c r="Q22" s="405"/>
      <c r="R22" s="438" t="str">
        <f ca="1">IF(OR(C22="　",C22=0),"-",INDIRECT(ADDRESS(C22+6,62,1)))</f>
        <v>-</v>
      </c>
      <c r="S22" s="438"/>
      <c r="T22" s="438"/>
      <c r="U22" s="438" t="str">
        <f ca="1">IF(OR(C22="　",C22=0),"-",INDIRECT(ADDRESS(C22+6,68,1)))</f>
        <v>-</v>
      </c>
      <c r="V22" s="438"/>
      <c r="W22" s="438"/>
      <c r="X22" s="438" t="str">
        <f ca="1">IF(OR(C22="　",C22=0),"-",INDIRECT(ADDRESS(C22+6,74,1)))</f>
        <v>-</v>
      </c>
      <c r="Y22" s="438"/>
      <c r="Z22" s="438"/>
      <c r="AA22" s="438" t="str">
        <f ca="1">IF(OR(C22="　",C22=0),"-",INDIRECT(ADDRESS(C22+6,80,1)))</f>
        <v>-</v>
      </c>
      <c r="AB22" s="438"/>
      <c r="AC22" s="438"/>
      <c r="AD22" s="438" t="str">
        <f ca="1">IF(OR(C22="　",C22=0),"-",INDIRECT(ADDRESS(C22+6,86,1)))</f>
        <v>-</v>
      </c>
      <c r="AE22" s="438"/>
      <c r="AF22" s="438"/>
      <c r="AG22" s="377"/>
      <c r="AH22" s="377"/>
      <c r="AI22" s="378"/>
      <c r="AJ22" s="7"/>
      <c r="AK22" s="7"/>
      <c r="AL22" s="7"/>
      <c r="AM22" s="7"/>
      <c r="AN22" s="7"/>
      <c r="AO22" s="227">
        <f t="shared" si="0"/>
        <v>16</v>
      </c>
      <c r="AP22" s="221"/>
      <c r="AQ22" s="222"/>
      <c r="AR22" s="228" t="str">
        <f>IF('最大、最小接続数計算'!BH22="","",'最大、最小接続数計算'!BH22)</f>
        <v/>
      </c>
      <c r="AS22" s="228"/>
      <c r="AT22" s="228"/>
      <c r="AU22" s="228"/>
      <c r="AV22" s="228"/>
      <c r="AW22" s="228"/>
      <c r="AX22" s="430" t="str">
        <f>IF('最大、最小接続数計算'!BN22="","",'最大、最小接続数計算'!BN22)</f>
        <v/>
      </c>
      <c r="AY22" s="430"/>
      <c r="AZ22" s="430"/>
      <c r="BA22" s="430"/>
      <c r="BB22" s="430"/>
      <c r="BC22" s="430"/>
      <c r="BD22" s="228" t="str">
        <f>IF('最大、最小接続数計算'!BT22="","",'最大、最小接続数計算'!BT22)</f>
        <v/>
      </c>
      <c r="BE22" s="228"/>
      <c r="BF22" s="228"/>
      <c r="BG22" s="228"/>
      <c r="BH22" s="228"/>
      <c r="BI22" s="228"/>
      <c r="BJ22" s="228" t="str">
        <f>IF('最大、最小接続数計算'!BZ22="","",'最大、最小接続数計算'!BZ22)</f>
        <v/>
      </c>
      <c r="BK22" s="228"/>
      <c r="BL22" s="228"/>
      <c r="BM22" s="228"/>
      <c r="BN22" s="228"/>
      <c r="BO22" s="228"/>
      <c r="BP22" s="228" t="str">
        <f>IF('最大、最小接続数計算'!CF22="","",'最大、最小接続数計算'!CF22)</f>
        <v/>
      </c>
      <c r="BQ22" s="228"/>
      <c r="BR22" s="228"/>
      <c r="BS22" s="228"/>
      <c r="BT22" s="228"/>
      <c r="BU22" s="228"/>
      <c r="BV22" s="228" t="str">
        <f>IF('最大、最小接続数計算'!CL22="","",'最大、最小接続数計算'!CL22)</f>
        <v/>
      </c>
      <c r="BW22" s="228"/>
      <c r="BX22" s="228"/>
      <c r="BY22" s="228"/>
      <c r="BZ22" s="228"/>
      <c r="CA22" s="228"/>
      <c r="CB22" s="228" t="str">
        <f>IF('最大、最小接続数計算'!CR22="","",'最大、最小接続数計算'!CR22)</f>
        <v/>
      </c>
      <c r="CC22" s="228"/>
      <c r="CD22" s="228"/>
      <c r="CE22" s="228"/>
      <c r="CF22" s="228"/>
      <c r="CG22" s="228"/>
      <c r="CH22" s="228" t="str">
        <f>IF('最大、最小接続数計算'!CX22="","",'最大、最小接続数計算'!CX22)</f>
        <v/>
      </c>
      <c r="CI22" s="228"/>
      <c r="CJ22" s="228"/>
      <c r="CK22" s="228"/>
      <c r="CL22" s="228"/>
      <c r="CM22" s="229"/>
      <c r="CN22" s="7"/>
    </row>
    <row r="23" spans="1:92" s="1" customFormat="1" ht="18" customHeight="1">
      <c r="A23" s="7"/>
      <c r="B23" s="7"/>
      <c r="C23" s="7" t="s">
        <v>195</v>
      </c>
      <c r="D23" s="64"/>
      <c r="E23" s="64"/>
      <c r="F23" s="53"/>
      <c r="G23" s="53"/>
      <c r="H23" s="53"/>
      <c r="I23" s="53"/>
      <c r="J23" s="53"/>
      <c r="K23" s="53"/>
      <c r="L23" s="53"/>
      <c r="M23" s="53"/>
      <c r="N23" s="53"/>
      <c r="O23" s="53"/>
      <c r="P23" s="53"/>
      <c r="Q23" s="53"/>
      <c r="R23" s="65"/>
      <c r="S23" s="65"/>
      <c r="T23" s="65"/>
      <c r="U23" s="65"/>
      <c r="V23" s="65"/>
      <c r="W23" s="65"/>
      <c r="X23" s="65"/>
      <c r="Y23" s="65"/>
      <c r="Z23" s="65"/>
      <c r="AA23" s="65"/>
      <c r="AB23" s="65"/>
      <c r="AC23" s="65"/>
      <c r="AD23" s="65"/>
      <c r="AE23" s="65"/>
      <c r="AF23" s="65"/>
      <c r="AG23" s="64"/>
      <c r="AH23" s="64"/>
      <c r="AI23" s="64"/>
      <c r="AJ23" s="7"/>
      <c r="AK23" s="7"/>
      <c r="AL23" s="7"/>
      <c r="AM23" s="7"/>
      <c r="AN23" s="7"/>
      <c r="AO23" s="227">
        <f t="shared" si="0"/>
        <v>17</v>
      </c>
      <c r="AP23" s="221"/>
      <c r="AQ23" s="222"/>
      <c r="AR23" s="228" t="str">
        <f>IF('最大、最小接続数計算'!BH23="","",'最大、最小接続数計算'!BH23)</f>
        <v/>
      </c>
      <c r="AS23" s="228"/>
      <c r="AT23" s="228"/>
      <c r="AU23" s="228"/>
      <c r="AV23" s="228"/>
      <c r="AW23" s="228"/>
      <c r="AX23" s="430" t="str">
        <f>IF('最大、最小接続数計算'!BN23="","",'最大、最小接続数計算'!BN23)</f>
        <v/>
      </c>
      <c r="AY23" s="430"/>
      <c r="AZ23" s="430"/>
      <c r="BA23" s="430"/>
      <c r="BB23" s="430"/>
      <c r="BC23" s="430"/>
      <c r="BD23" s="228" t="str">
        <f>IF('最大、最小接続数計算'!BT23="","",'最大、最小接続数計算'!BT23)</f>
        <v/>
      </c>
      <c r="BE23" s="228"/>
      <c r="BF23" s="228"/>
      <c r="BG23" s="228"/>
      <c r="BH23" s="228"/>
      <c r="BI23" s="228"/>
      <c r="BJ23" s="228" t="str">
        <f>IF('最大、最小接続数計算'!BZ23="","",'最大、最小接続数計算'!BZ23)</f>
        <v/>
      </c>
      <c r="BK23" s="228"/>
      <c r="BL23" s="228"/>
      <c r="BM23" s="228"/>
      <c r="BN23" s="228"/>
      <c r="BO23" s="228"/>
      <c r="BP23" s="228" t="str">
        <f>IF('最大、最小接続数計算'!CF23="","",'最大、最小接続数計算'!CF23)</f>
        <v/>
      </c>
      <c r="BQ23" s="228"/>
      <c r="BR23" s="228"/>
      <c r="BS23" s="228"/>
      <c r="BT23" s="228"/>
      <c r="BU23" s="228"/>
      <c r="BV23" s="228" t="str">
        <f>IF('最大、最小接続数計算'!CL23="","",'最大、最小接続数計算'!CL23)</f>
        <v/>
      </c>
      <c r="BW23" s="228"/>
      <c r="BX23" s="228"/>
      <c r="BY23" s="228"/>
      <c r="BZ23" s="228"/>
      <c r="CA23" s="228"/>
      <c r="CB23" s="228" t="str">
        <f>IF('最大、最小接続数計算'!CR23="","",'最大、最小接続数計算'!CR23)</f>
        <v/>
      </c>
      <c r="CC23" s="228"/>
      <c r="CD23" s="228"/>
      <c r="CE23" s="228"/>
      <c r="CF23" s="228"/>
      <c r="CG23" s="228"/>
      <c r="CH23" s="228" t="str">
        <f>IF('最大、最小接続数計算'!CX23="","",'最大、最小接続数計算'!CX23)</f>
        <v/>
      </c>
      <c r="CI23" s="228"/>
      <c r="CJ23" s="228"/>
      <c r="CK23" s="228"/>
      <c r="CL23" s="228"/>
      <c r="CM23" s="229"/>
      <c r="CN23" s="7"/>
    </row>
    <row r="24" spans="1:92" s="1" customFormat="1" ht="18" customHeight="1">
      <c r="A24" s="7"/>
      <c r="B24" s="7"/>
      <c r="C24" s="7" t="s">
        <v>198</v>
      </c>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227">
        <f t="shared" si="0"/>
        <v>18</v>
      </c>
      <c r="AP24" s="221"/>
      <c r="AQ24" s="222"/>
      <c r="AR24" s="228" t="str">
        <f>IF('最大、最小接続数計算'!BH24="","",'最大、最小接続数計算'!BH24)</f>
        <v/>
      </c>
      <c r="AS24" s="228"/>
      <c r="AT24" s="228"/>
      <c r="AU24" s="228"/>
      <c r="AV24" s="228"/>
      <c r="AW24" s="228"/>
      <c r="AX24" s="430" t="str">
        <f>IF('最大、最小接続数計算'!BN24="","",'最大、最小接続数計算'!BN24)</f>
        <v/>
      </c>
      <c r="AY24" s="430"/>
      <c r="AZ24" s="430"/>
      <c r="BA24" s="430"/>
      <c r="BB24" s="430"/>
      <c r="BC24" s="430"/>
      <c r="BD24" s="228" t="str">
        <f>IF('最大、最小接続数計算'!BT24="","",'最大、最小接続数計算'!BT24)</f>
        <v/>
      </c>
      <c r="BE24" s="228"/>
      <c r="BF24" s="228"/>
      <c r="BG24" s="228"/>
      <c r="BH24" s="228"/>
      <c r="BI24" s="228"/>
      <c r="BJ24" s="228" t="str">
        <f>IF('最大、最小接続数計算'!BZ24="","",'最大、最小接続数計算'!BZ24)</f>
        <v/>
      </c>
      <c r="BK24" s="228"/>
      <c r="BL24" s="228"/>
      <c r="BM24" s="228"/>
      <c r="BN24" s="228"/>
      <c r="BO24" s="228"/>
      <c r="BP24" s="228" t="str">
        <f>IF('最大、最小接続数計算'!CF24="","",'最大、最小接続数計算'!CF24)</f>
        <v/>
      </c>
      <c r="BQ24" s="228"/>
      <c r="BR24" s="228"/>
      <c r="BS24" s="228"/>
      <c r="BT24" s="228"/>
      <c r="BU24" s="228"/>
      <c r="BV24" s="228" t="str">
        <f>IF('最大、最小接続数計算'!CL24="","",'最大、最小接続数計算'!CL24)</f>
        <v/>
      </c>
      <c r="BW24" s="228"/>
      <c r="BX24" s="228"/>
      <c r="BY24" s="228"/>
      <c r="BZ24" s="228"/>
      <c r="CA24" s="228"/>
      <c r="CB24" s="228" t="str">
        <f>IF('最大、最小接続数計算'!CR24="","",'最大、最小接続数計算'!CR24)</f>
        <v/>
      </c>
      <c r="CC24" s="228"/>
      <c r="CD24" s="228"/>
      <c r="CE24" s="228"/>
      <c r="CF24" s="228"/>
      <c r="CG24" s="228"/>
      <c r="CH24" s="228" t="str">
        <f>IF('最大、最小接続数計算'!CX24="","",'最大、最小接続数計算'!CX24)</f>
        <v/>
      </c>
      <c r="CI24" s="228"/>
      <c r="CJ24" s="228"/>
      <c r="CK24" s="228"/>
      <c r="CL24" s="228"/>
      <c r="CM24" s="229"/>
      <c r="CN24" s="7"/>
    </row>
    <row r="25" spans="1:92" s="1" customFormat="1" ht="18" customHeight="1" thickBot="1">
      <c r="A25" s="7"/>
      <c r="B25" s="7"/>
      <c r="C25" s="12" t="s">
        <v>200</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375" t="s">
        <v>178</v>
      </c>
      <c r="AK25" s="375"/>
      <c r="AL25" s="7"/>
      <c r="AM25" s="7"/>
      <c r="AN25" s="7"/>
      <c r="AO25" s="227">
        <f t="shared" si="0"/>
        <v>19</v>
      </c>
      <c r="AP25" s="221"/>
      <c r="AQ25" s="222"/>
      <c r="AR25" s="228" t="str">
        <f>IF('最大、最小接続数計算'!BH25="","",'最大、最小接続数計算'!BH25)</f>
        <v/>
      </c>
      <c r="AS25" s="228"/>
      <c r="AT25" s="228"/>
      <c r="AU25" s="228"/>
      <c r="AV25" s="228"/>
      <c r="AW25" s="228"/>
      <c r="AX25" s="430" t="str">
        <f>IF('最大、最小接続数計算'!BN25="","",'最大、最小接続数計算'!BN25)</f>
        <v/>
      </c>
      <c r="AY25" s="430"/>
      <c r="AZ25" s="430"/>
      <c r="BA25" s="430"/>
      <c r="BB25" s="430"/>
      <c r="BC25" s="430"/>
      <c r="BD25" s="228" t="str">
        <f>IF('最大、最小接続数計算'!BT25="","",'最大、最小接続数計算'!BT25)</f>
        <v/>
      </c>
      <c r="BE25" s="228"/>
      <c r="BF25" s="228"/>
      <c r="BG25" s="228"/>
      <c r="BH25" s="228"/>
      <c r="BI25" s="228"/>
      <c r="BJ25" s="228" t="str">
        <f>IF('最大、最小接続数計算'!BZ25="","",'最大、最小接続数計算'!BZ25)</f>
        <v/>
      </c>
      <c r="BK25" s="228"/>
      <c r="BL25" s="228"/>
      <c r="BM25" s="228"/>
      <c r="BN25" s="228"/>
      <c r="BO25" s="228"/>
      <c r="BP25" s="228" t="str">
        <f>IF('最大、最小接続数計算'!CF25="","",'最大、最小接続数計算'!CF25)</f>
        <v/>
      </c>
      <c r="BQ25" s="228"/>
      <c r="BR25" s="228"/>
      <c r="BS25" s="228"/>
      <c r="BT25" s="228"/>
      <c r="BU25" s="228"/>
      <c r="BV25" s="228" t="str">
        <f>IF('最大、最小接続数計算'!CL25="","",'最大、最小接続数計算'!CL25)</f>
        <v/>
      </c>
      <c r="BW25" s="228"/>
      <c r="BX25" s="228"/>
      <c r="BY25" s="228"/>
      <c r="BZ25" s="228"/>
      <c r="CA25" s="228"/>
      <c r="CB25" s="228" t="str">
        <f>IF('最大、最小接続数計算'!CR25="","",'最大、最小接続数計算'!CR25)</f>
        <v/>
      </c>
      <c r="CC25" s="228"/>
      <c r="CD25" s="228"/>
      <c r="CE25" s="228"/>
      <c r="CF25" s="228"/>
      <c r="CG25" s="228"/>
      <c r="CH25" s="228" t="str">
        <f>IF('最大、最小接続数計算'!CX25="","",'最大、最小接続数計算'!CX25)</f>
        <v/>
      </c>
      <c r="CI25" s="228"/>
      <c r="CJ25" s="228"/>
      <c r="CK25" s="228"/>
      <c r="CL25" s="228"/>
      <c r="CM25" s="229"/>
      <c r="CN25" s="7"/>
    </row>
    <row r="26" spans="1:92" s="1" customFormat="1" ht="18" customHeight="1" thickBot="1">
      <c r="A26" s="7"/>
      <c r="B26" s="7"/>
      <c r="C26" s="379" t="str">
        <f>IF($AJ$26=5,"-",IF($AJ$26=4,"NG　異なるメーカーの太陽電池モジュールは搭載できません。",IF(AJ26=3,"NG　枚数欄に0は入力しないでください。",IF($AJ$26=0,"OK",IF($AJ$26=1,"OK　電気的にはこれらのモジュールを同一回路に混載することは可能ですが、最終的な判断はモジュールメーカーに問い合わせてください。","NG　これらのモジュールを同一回路に混載するのは避けてください。")))))</f>
        <v>-</v>
      </c>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1"/>
      <c r="AJ26" s="382">
        <f>IF($AJ$19=0,5,IF(NOT(AND(OR(F19=F20,F19="-",F20="-"),OR(F19=F21,F19="-",F21="-"),OR(F19=F22,F19="-",F22="-"),OR(F20=F21,F20="-",F21="-"),OR(F20=F22,F20="-",F22="-"),OR(F19=F22,F19="-",F22="-"))),4,IF(OR($AG$19&amp;""="0",$AG$20&amp;""="0",$AG$21&amp;""="0",$AG$22&amp;""="0"),3,IF($AJ$19=1,0,IF(AND(IFERROR(ABS($U$19-$U$20),0)&lt;=0.1,IFERROR(ABS($U$19-$U$21),0)&lt;=0.1,IFERROR(ABS($U$19-$U$22),0)&lt;=0.1,IFERROR(ABS($U$20-$U$21),0)&lt;=0.1,IFERROR(ABS($U$20-$U$22),0)&lt;=0.1,IFERROR(ABS($U$21-$U$22),0)&lt;=0.1,IFERROR(ABS($AA$19-$AA$20),0)&lt;=0.1,IFERROR(ABS($AA$19-$AA$21),0)&lt;=0.1,IFERROR(ABS($AA$19-$AA$22),0)&lt;=0.1,IFERROR(ABS($AA$20-$AA$21),0)&lt;=0.1,IFERROR(ABS($AA$20-$AA$22),0)&lt;=0.1,IFERROR(ABS($AA$21-$AA$22),0)&lt;=0.1),1,2)))))</f>
        <v>5</v>
      </c>
      <c r="AK26" s="383"/>
      <c r="AL26" s="66" t="s">
        <v>178</v>
      </c>
      <c r="AM26" s="7"/>
      <c r="AN26" s="7"/>
      <c r="AO26" s="227">
        <f t="shared" si="0"/>
        <v>20</v>
      </c>
      <c r="AP26" s="221"/>
      <c r="AQ26" s="222"/>
      <c r="AR26" s="269" t="str">
        <f>IF('最大、最小接続数計算'!BH26="","",'最大、最小接続数計算'!BH26)</f>
        <v/>
      </c>
      <c r="AS26" s="221"/>
      <c r="AT26" s="221"/>
      <c r="AU26" s="221"/>
      <c r="AV26" s="221"/>
      <c r="AW26" s="222"/>
      <c r="AX26" s="307" t="str">
        <f>IF('最大、最小接続数計算'!BN26="","",'最大、最小接続数計算'!BN26)</f>
        <v/>
      </c>
      <c r="AY26" s="308"/>
      <c r="AZ26" s="308"/>
      <c r="BA26" s="308"/>
      <c r="BB26" s="308"/>
      <c r="BC26" s="361"/>
      <c r="BD26" s="269" t="str">
        <f>IF('最大、最小接続数計算'!BT26="","",'最大、最小接続数計算'!BT26)</f>
        <v/>
      </c>
      <c r="BE26" s="221"/>
      <c r="BF26" s="221"/>
      <c r="BG26" s="221"/>
      <c r="BH26" s="221"/>
      <c r="BI26" s="222"/>
      <c r="BJ26" s="269" t="str">
        <f>IF('最大、最小接続数計算'!BZ26="","",'最大、最小接続数計算'!BZ26)</f>
        <v/>
      </c>
      <c r="BK26" s="221"/>
      <c r="BL26" s="221"/>
      <c r="BM26" s="221"/>
      <c r="BN26" s="221"/>
      <c r="BO26" s="222"/>
      <c r="BP26" s="269" t="str">
        <f>IF('最大、最小接続数計算'!CF26="","",'最大、最小接続数計算'!CF26)</f>
        <v/>
      </c>
      <c r="BQ26" s="221"/>
      <c r="BR26" s="221"/>
      <c r="BS26" s="221"/>
      <c r="BT26" s="221"/>
      <c r="BU26" s="222"/>
      <c r="BV26" s="269" t="str">
        <f>IF('最大、最小接続数計算'!CL26="","",'最大、最小接続数計算'!CL26)</f>
        <v/>
      </c>
      <c r="BW26" s="221"/>
      <c r="BX26" s="221"/>
      <c r="BY26" s="221"/>
      <c r="BZ26" s="221"/>
      <c r="CA26" s="222"/>
      <c r="CB26" s="269" t="str">
        <f>IF('最大、最小接続数計算'!CR26="","",'最大、最小接続数計算'!CR26)</f>
        <v/>
      </c>
      <c r="CC26" s="221"/>
      <c r="CD26" s="221"/>
      <c r="CE26" s="221"/>
      <c r="CF26" s="221"/>
      <c r="CG26" s="222"/>
      <c r="CH26" s="269" t="str">
        <f>IF('最大、最小接続数計算'!CX26="","",'最大、最小接続数計算'!CX26)</f>
        <v/>
      </c>
      <c r="CI26" s="221"/>
      <c r="CJ26" s="221"/>
      <c r="CK26" s="221"/>
      <c r="CL26" s="221"/>
      <c r="CM26" s="306"/>
      <c r="CN26" s="7"/>
    </row>
    <row r="27" spans="1:92" s="1" customFormat="1" ht="18" customHeight="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227">
        <f t="shared" si="0"/>
        <v>21</v>
      </c>
      <c r="AP27" s="221"/>
      <c r="AQ27" s="222"/>
      <c r="AR27" s="269" t="str">
        <f>IF('最大、最小接続数計算'!BH27="","",'最大、最小接続数計算'!BH27)</f>
        <v/>
      </c>
      <c r="AS27" s="221"/>
      <c r="AT27" s="221"/>
      <c r="AU27" s="221"/>
      <c r="AV27" s="221"/>
      <c r="AW27" s="222"/>
      <c r="AX27" s="307" t="str">
        <f>IF('最大、最小接続数計算'!BN27="","",'最大、最小接続数計算'!BN27)</f>
        <v/>
      </c>
      <c r="AY27" s="308"/>
      <c r="AZ27" s="308"/>
      <c r="BA27" s="308"/>
      <c r="BB27" s="308"/>
      <c r="BC27" s="361"/>
      <c r="BD27" s="269" t="str">
        <f>IF('最大、最小接続数計算'!BT27="","",'最大、最小接続数計算'!BT27)</f>
        <v/>
      </c>
      <c r="BE27" s="221"/>
      <c r="BF27" s="221"/>
      <c r="BG27" s="221"/>
      <c r="BH27" s="221"/>
      <c r="BI27" s="222"/>
      <c r="BJ27" s="269" t="str">
        <f>IF('最大、最小接続数計算'!BZ27="","",'最大、最小接続数計算'!BZ27)</f>
        <v/>
      </c>
      <c r="BK27" s="221"/>
      <c r="BL27" s="221"/>
      <c r="BM27" s="221"/>
      <c r="BN27" s="221"/>
      <c r="BO27" s="222"/>
      <c r="BP27" s="269" t="str">
        <f>IF('最大、最小接続数計算'!CF27="","",'最大、最小接続数計算'!CF27)</f>
        <v/>
      </c>
      <c r="BQ27" s="221"/>
      <c r="BR27" s="221"/>
      <c r="BS27" s="221"/>
      <c r="BT27" s="221"/>
      <c r="BU27" s="222"/>
      <c r="BV27" s="269" t="str">
        <f>IF('最大、最小接続数計算'!CL27="","",'最大、最小接続数計算'!CL27)</f>
        <v/>
      </c>
      <c r="BW27" s="221"/>
      <c r="BX27" s="221"/>
      <c r="BY27" s="221"/>
      <c r="BZ27" s="221"/>
      <c r="CA27" s="222"/>
      <c r="CB27" s="269" t="str">
        <f>IF('最大、最小接続数計算'!CR27="","",'最大、最小接続数計算'!CR27)</f>
        <v/>
      </c>
      <c r="CC27" s="221"/>
      <c r="CD27" s="221"/>
      <c r="CE27" s="221"/>
      <c r="CF27" s="221"/>
      <c r="CG27" s="222"/>
      <c r="CH27" s="269" t="str">
        <f>IF('最大、最小接続数計算'!CX27="","",'最大、最小接続数計算'!CX27)</f>
        <v/>
      </c>
      <c r="CI27" s="221"/>
      <c r="CJ27" s="221"/>
      <c r="CK27" s="221"/>
      <c r="CL27" s="221"/>
      <c r="CM27" s="306"/>
      <c r="CN27" s="7"/>
    </row>
    <row r="28" spans="1:92" s="1" customFormat="1" ht="18" customHeight="1" thickBot="1">
      <c r="A28" s="7"/>
      <c r="B28" s="7"/>
      <c r="C28" s="12" t="s">
        <v>179</v>
      </c>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227">
        <f t="shared" si="0"/>
        <v>22</v>
      </c>
      <c r="AP28" s="221"/>
      <c r="AQ28" s="222"/>
      <c r="AR28" s="269" t="str">
        <f>IF('最大、最小接続数計算'!BH28="","",'最大、最小接続数計算'!BH28)</f>
        <v/>
      </c>
      <c r="AS28" s="221"/>
      <c r="AT28" s="221"/>
      <c r="AU28" s="221"/>
      <c r="AV28" s="221"/>
      <c r="AW28" s="222"/>
      <c r="AX28" s="307" t="str">
        <f>IF('最大、最小接続数計算'!BN28="","",'最大、最小接続数計算'!BN28)</f>
        <v/>
      </c>
      <c r="AY28" s="308"/>
      <c r="AZ28" s="308"/>
      <c r="BA28" s="308"/>
      <c r="BB28" s="308"/>
      <c r="BC28" s="361"/>
      <c r="BD28" s="269" t="str">
        <f>IF('最大、最小接続数計算'!BT28="","",'最大、最小接続数計算'!BT28)</f>
        <v/>
      </c>
      <c r="BE28" s="221"/>
      <c r="BF28" s="221"/>
      <c r="BG28" s="221"/>
      <c r="BH28" s="221"/>
      <c r="BI28" s="222"/>
      <c r="BJ28" s="269" t="str">
        <f>IF('最大、最小接続数計算'!BZ28="","",'最大、最小接続数計算'!BZ28)</f>
        <v/>
      </c>
      <c r="BK28" s="221"/>
      <c r="BL28" s="221"/>
      <c r="BM28" s="221"/>
      <c r="BN28" s="221"/>
      <c r="BO28" s="222"/>
      <c r="BP28" s="269" t="str">
        <f>IF('最大、最小接続数計算'!CF28="","",'最大、最小接続数計算'!CF28)</f>
        <v/>
      </c>
      <c r="BQ28" s="221"/>
      <c r="BR28" s="221"/>
      <c r="BS28" s="221"/>
      <c r="BT28" s="221"/>
      <c r="BU28" s="222"/>
      <c r="BV28" s="269" t="str">
        <f>IF('最大、最小接続数計算'!CL28="","",'最大、最小接続数計算'!CL28)</f>
        <v/>
      </c>
      <c r="BW28" s="221"/>
      <c r="BX28" s="221"/>
      <c r="BY28" s="221"/>
      <c r="BZ28" s="221"/>
      <c r="CA28" s="222"/>
      <c r="CB28" s="269" t="str">
        <f>IF('最大、最小接続数計算'!CR28="","",'最大、最小接続数計算'!CR28)</f>
        <v/>
      </c>
      <c r="CC28" s="221"/>
      <c r="CD28" s="221"/>
      <c r="CE28" s="221"/>
      <c r="CF28" s="221"/>
      <c r="CG28" s="222"/>
      <c r="CH28" s="269" t="str">
        <f>IF('最大、最小接続数計算'!CX28="","",'最大、最小接続数計算'!CX28)</f>
        <v/>
      </c>
      <c r="CI28" s="221"/>
      <c r="CJ28" s="221"/>
      <c r="CK28" s="221"/>
      <c r="CL28" s="221"/>
      <c r="CM28" s="306"/>
      <c r="CN28" s="7"/>
    </row>
    <row r="29" spans="1:92" s="1" customFormat="1" ht="18" customHeight="1" thickBot="1">
      <c r="A29" s="7"/>
      <c r="B29" s="7"/>
      <c r="C29" s="267" t="s">
        <v>180</v>
      </c>
      <c r="D29" s="268"/>
      <c r="E29" s="268"/>
      <c r="F29" s="268"/>
      <c r="G29" s="268"/>
      <c r="H29" s="268"/>
      <c r="I29" s="450"/>
      <c r="J29" s="310" t="s">
        <v>181</v>
      </c>
      <c r="K29" s="268"/>
      <c r="L29" s="268"/>
      <c r="M29" s="450"/>
      <c r="N29" s="310" t="s">
        <v>50</v>
      </c>
      <c r="O29" s="268"/>
      <c r="P29" s="268"/>
      <c r="Q29" s="450"/>
      <c r="R29" s="451" t="s">
        <v>182</v>
      </c>
      <c r="S29" s="452"/>
      <c r="T29" s="452"/>
      <c r="U29" s="452"/>
      <c r="V29" s="452"/>
      <c r="W29" s="453"/>
      <c r="X29" s="7"/>
      <c r="Y29" s="7"/>
      <c r="Z29" s="7"/>
      <c r="AA29" s="7"/>
      <c r="AB29" s="7"/>
      <c r="AC29" s="7"/>
      <c r="AD29" s="7"/>
      <c r="AE29" s="7"/>
      <c r="AF29" s="7"/>
      <c r="AG29" s="7"/>
      <c r="AH29" s="7"/>
      <c r="AI29" s="7"/>
      <c r="AJ29" s="7"/>
      <c r="AK29" s="7"/>
      <c r="AL29" s="7"/>
      <c r="AM29" s="7"/>
      <c r="AN29" s="7"/>
      <c r="AO29" s="227">
        <f t="shared" si="0"/>
        <v>23</v>
      </c>
      <c r="AP29" s="221"/>
      <c r="AQ29" s="222"/>
      <c r="AR29" s="269" t="str">
        <f>IF('最大、最小接続数計算'!BH29="","",'最大、最小接続数計算'!BH29)</f>
        <v/>
      </c>
      <c r="AS29" s="221"/>
      <c r="AT29" s="221"/>
      <c r="AU29" s="221"/>
      <c r="AV29" s="221"/>
      <c r="AW29" s="222"/>
      <c r="AX29" s="307" t="str">
        <f>IF('最大、最小接続数計算'!BN29="","",'最大、最小接続数計算'!BN29)</f>
        <v/>
      </c>
      <c r="AY29" s="308"/>
      <c r="AZ29" s="308"/>
      <c r="BA29" s="308"/>
      <c r="BB29" s="308"/>
      <c r="BC29" s="361"/>
      <c r="BD29" s="269" t="str">
        <f>IF('最大、最小接続数計算'!BT29="","",'最大、最小接続数計算'!BT29)</f>
        <v/>
      </c>
      <c r="BE29" s="221"/>
      <c r="BF29" s="221"/>
      <c r="BG29" s="221"/>
      <c r="BH29" s="221"/>
      <c r="BI29" s="222"/>
      <c r="BJ29" s="269" t="str">
        <f>IF('最大、最小接続数計算'!BZ29="","",'最大、最小接続数計算'!BZ29)</f>
        <v/>
      </c>
      <c r="BK29" s="221"/>
      <c r="BL29" s="221"/>
      <c r="BM29" s="221"/>
      <c r="BN29" s="221"/>
      <c r="BO29" s="222"/>
      <c r="BP29" s="269" t="str">
        <f>IF('最大、最小接続数計算'!CF29="","",'最大、最小接続数計算'!CF29)</f>
        <v/>
      </c>
      <c r="BQ29" s="221"/>
      <c r="BR29" s="221"/>
      <c r="BS29" s="221"/>
      <c r="BT29" s="221"/>
      <c r="BU29" s="222"/>
      <c r="BV29" s="269" t="str">
        <f>IF('最大、最小接続数計算'!CL29="","",'最大、最小接続数計算'!CL29)</f>
        <v/>
      </c>
      <c r="BW29" s="221"/>
      <c r="BX29" s="221"/>
      <c r="BY29" s="221"/>
      <c r="BZ29" s="221"/>
      <c r="CA29" s="222"/>
      <c r="CB29" s="269" t="str">
        <f>IF('最大、最小接続数計算'!CR29="","",'最大、最小接続数計算'!CR29)</f>
        <v/>
      </c>
      <c r="CC29" s="221"/>
      <c r="CD29" s="221"/>
      <c r="CE29" s="221"/>
      <c r="CF29" s="221"/>
      <c r="CG29" s="222"/>
      <c r="CH29" s="269" t="str">
        <f>IF('最大、最小接続数計算'!CX29="","",'最大、最小接続数計算'!CX29)</f>
        <v/>
      </c>
      <c r="CI29" s="221"/>
      <c r="CJ29" s="221"/>
      <c r="CK29" s="221"/>
      <c r="CL29" s="221"/>
      <c r="CM29" s="306"/>
      <c r="CN29" s="7"/>
    </row>
    <row r="30" spans="1:92" s="1" customFormat="1" ht="18" customHeight="1" thickTop="1">
      <c r="A30" s="7"/>
      <c r="B30" s="7"/>
      <c r="C30" s="439" t="s">
        <v>141</v>
      </c>
      <c r="D30" s="440"/>
      <c r="E30" s="440"/>
      <c r="F30" s="440"/>
      <c r="G30" s="440"/>
      <c r="H30" s="440"/>
      <c r="I30" s="441"/>
      <c r="J30" s="442" t="str">
        <f>IF(OR(OR($AJ$26=2,$AJ$26=3,$AJ$26=4),(AG19+AG20+AG21+AG22)=0),"-",IFERROR($R$19*$AG$19,0)+IFERROR($R$20*$AG$20,0)+IFERROR($R$21*$AG$21,0)+IFERROR($R$22*$AG$22,0))</f>
        <v>-</v>
      </c>
      <c r="K30" s="443"/>
      <c r="L30" s="443"/>
      <c r="M30" s="444"/>
      <c r="N30" s="445" t="str">
        <f>IF(OR($AJ$26=2,$AJ$26=3,$AJ$26=4,AJ$26=5),"-",IF($AJ$26=2,"-",IF(J30&lt;=405,"OK","NG")))</f>
        <v>-</v>
      </c>
      <c r="O30" s="446"/>
      <c r="P30" s="446"/>
      <c r="Q30" s="447"/>
      <c r="R30" s="448" t="s">
        <v>183</v>
      </c>
      <c r="S30" s="440"/>
      <c r="T30" s="440"/>
      <c r="U30" s="440"/>
      <c r="V30" s="440"/>
      <c r="W30" s="449"/>
      <c r="X30" s="7"/>
      <c r="Y30" s="7"/>
      <c r="Z30" s="7"/>
      <c r="AA30" s="7"/>
      <c r="AB30" s="7"/>
      <c r="AC30" s="7"/>
      <c r="AD30" s="7"/>
      <c r="AE30" s="7"/>
      <c r="AF30" s="7"/>
      <c r="AG30" s="7"/>
      <c r="AH30" s="7"/>
      <c r="AI30" s="7"/>
      <c r="AJ30" s="7"/>
      <c r="AK30" s="7"/>
      <c r="AL30" s="7"/>
      <c r="AM30" s="7"/>
      <c r="AN30" s="7"/>
      <c r="AO30" s="227">
        <f t="shared" si="0"/>
        <v>24</v>
      </c>
      <c r="AP30" s="221"/>
      <c r="AQ30" s="222"/>
      <c r="AR30" s="269" t="str">
        <f>IF('最大、最小接続数計算'!BH30="","",'最大、最小接続数計算'!BH30)</f>
        <v/>
      </c>
      <c r="AS30" s="221"/>
      <c r="AT30" s="221"/>
      <c r="AU30" s="221"/>
      <c r="AV30" s="221"/>
      <c r="AW30" s="222"/>
      <c r="AX30" s="307" t="str">
        <f>IF('最大、最小接続数計算'!BN30="","",'最大、最小接続数計算'!BN30)</f>
        <v/>
      </c>
      <c r="AY30" s="308"/>
      <c r="AZ30" s="308"/>
      <c r="BA30" s="308"/>
      <c r="BB30" s="308"/>
      <c r="BC30" s="361"/>
      <c r="BD30" s="269" t="str">
        <f>IF('最大、最小接続数計算'!BT30="","",'最大、最小接続数計算'!BT30)</f>
        <v/>
      </c>
      <c r="BE30" s="221"/>
      <c r="BF30" s="221"/>
      <c r="BG30" s="221"/>
      <c r="BH30" s="221"/>
      <c r="BI30" s="222"/>
      <c r="BJ30" s="269" t="str">
        <f>IF('最大、最小接続数計算'!BZ30="","",'最大、最小接続数計算'!BZ30)</f>
        <v/>
      </c>
      <c r="BK30" s="221"/>
      <c r="BL30" s="221"/>
      <c r="BM30" s="221"/>
      <c r="BN30" s="221"/>
      <c r="BO30" s="222"/>
      <c r="BP30" s="269" t="str">
        <f>IF('最大、最小接続数計算'!CF30="","",'最大、最小接続数計算'!CF30)</f>
        <v/>
      </c>
      <c r="BQ30" s="221"/>
      <c r="BR30" s="221"/>
      <c r="BS30" s="221"/>
      <c r="BT30" s="221"/>
      <c r="BU30" s="222"/>
      <c r="BV30" s="269" t="str">
        <f>IF('最大、最小接続数計算'!CL30="","",'最大、最小接続数計算'!CL30)</f>
        <v/>
      </c>
      <c r="BW30" s="221"/>
      <c r="BX30" s="221"/>
      <c r="BY30" s="221"/>
      <c r="BZ30" s="221"/>
      <c r="CA30" s="222"/>
      <c r="CB30" s="269" t="str">
        <f>IF('最大、最小接続数計算'!CR30="","",'最大、最小接続数計算'!CR30)</f>
        <v/>
      </c>
      <c r="CC30" s="221"/>
      <c r="CD30" s="221"/>
      <c r="CE30" s="221"/>
      <c r="CF30" s="221"/>
      <c r="CG30" s="222"/>
      <c r="CH30" s="269" t="str">
        <f>IF('最大、最小接続数計算'!CX30="","",'最大、最小接続数計算'!CX30)</f>
        <v/>
      </c>
      <c r="CI30" s="221"/>
      <c r="CJ30" s="221"/>
      <c r="CK30" s="221"/>
      <c r="CL30" s="221"/>
      <c r="CM30" s="306"/>
      <c r="CN30" s="7"/>
    </row>
    <row r="31" spans="1:92" s="1" customFormat="1" ht="18" customHeight="1">
      <c r="A31" s="7"/>
      <c r="B31" s="7"/>
      <c r="C31" s="454" t="s">
        <v>142</v>
      </c>
      <c r="D31" s="385"/>
      <c r="E31" s="385"/>
      <c r="F31" s="385"/>
      <c r="G31" s="385"/>
      <c r="H31" s="385"/>
      <c r="I31" s="455"/>
      <c r="J31" s="456" t="str">
        <f>IF(OR(OR($AJ$26=2,$AJ$26=3,$AJ$26=4),(AG19+AG20+AG21+AG22)=0),"-",MAX($U$19:$W$22))</f>
        <v>-</v>
      </c>
      <c r="K31" s="457"/>
      <c r="L31" s="457"/>
      <c r="M31" s="458"/>
      <c r="N31" s="459" t="str">
        <f>IF(OR($AJ$26=2,$AJ$26=3,$AJ$26=4,AJ$26=5),"-",IF($AJ$26=2,"-",IF(J31&lt;=13.5,"OK","NG")))</f>
        <v>-</v>
      </c>
      <c r="O31" s="460"/>
      <c r="P31" s="460"/>
      <c r="Q31" s="461"/>
      <c r="R31" s="384" t="s">
        <v>79</v>
      </c>
      <c r="S31" s="385"/>
      <c r="T31" s="385"/>
      <c r="U31" s="385"/>
      <c r="V31" s="385"/>
      <c r="W31" s="386"/>
      <c r="X31" s="7"/>
      <c r="Y31" s="7"/>
      <c r="Z31" s="7"/>
      <c r="AA31" s="7"/>
      <c r="AB31" s="7"/>
      <c r="AC31" s="7"/>
      <c r="AD31" s="7"/>
      <c r="AE31" s="7"/>
      <c r="AF31" s="7"/>
      <c r="AG31" s="7"/>
      <c r="AH31" s="7"/>
      <c r="AI31" s="7"/>
      <c r="AJ31" s="7"/>
      <c r="AK31" s="7"/>
      <c r="AL31" s="7"/>
      <c r="AM31" s="7"/>
      <c r="AN31" s="7"/>
      <c r="AO31" s="227">
        <f t="shared" si="0"/>
        <v>25</v>
      </c>
      <c r="AP31" s="221"/>
      <c r="AQ31" s="222"/>
      <c r="AR31" s="269" t="str">
        <f>IF('最大、最小接続数計算'!BH31="","",'最大、最小接続数計算'!BH31)</f>
        <v/>
      </c>
      <c r="AS31" s="221"/>
      <c r="AT31" s="221"/>
      <c r="AU31" s="221"/>
      <c r="AV31" s="221"/>
      <c r="AW31" s="222"/>
      <c r="AX31" s="307" t="str">
        <f>IF('最大、最小接続数計算'!BN31="","",'最大、最小接続数計算'!BN31)</f>
        <v/>
      </c>
      <c r="AY31" s="308"/>
      <c r="AZ31" s="308"/>
      <c r="BA31" s="308"/>
      <c r="BB31" s="308"/>
      <c r="BC31" s="361"/>
      <c r="BD31" s="269" t="str">
        <f>IF('最大、最小接続数計算'!BT31="","",'最大、最小接続数計算'!BT31)</f>
        <v/>
      </c>
      <c r="BE31" s="221"/>
      <c r="BF31" s="221"/>
      <c r="BG31" s="221"/>
      <c r="BH31" s="221"/>
      <c r="BI31" s="222"/>
      <c r="BJ31" s="269" t="str">
        <f>IF('最大、最小接続数計算'!BZ31="","",'最大、最小接続数計算'!BZ31)</f>
        <v/>
      </c>
      <c r="BK31" s="221"/>
      <c r="BL31" s="221"/>
      <c r="BM31" s="221"/>
      <c r="BN31" s="221"/>
      <c r="BO31" s="222"/>
      <c r="BP31" s="269" t="str">
        <f>IF('最大、最小接続数計算'!CF31="","",'最大、最小接続数計算'!CF31)</f>
        <v/>
      </c>
      <c r="BQ31" s="221"/>
      <c r="BR31" s="221"/>
      <c r="BS31" s="221"/>
      <c r="BT31" s="221"/>
      <c r="BU31" s="222"/>
      <c r="BV31" s="269" t="str">
        <f>IF('最大、最小接続数計算'!CL31="","",'最大、最小接続数計算'!CL31)</f>
        <v/>
      </c>
      <c r="BW31" s="221"/>
      <c r="BX31" s="221"/>
      <c r="BY31" s="221"/>
      <c r="BZ31" s="221"/>
      <c r="CA31" s="222"/>
      <c r="CB31" s="269" t="str">
        <f>IF('最大、最小接続数計算'!CR31="","",'最大、最小接続数計算'!CR31)</f>
        <v/>
      </c>
      <c r="CC31" s="221"/>
      <c r="CD31" s="221"/>
      <c r="CE31" s="221"/>
      <c r="CF31" s="221"/>
      <c r="CG31" s="222"/>
      <c r="CH31" s="269" t="str">
        <f>IF('最大、最小接続数計算'!CX31="","",'最大、最小接続数計算'!CX31)</f>
        <v/>
      </c>
      <c r="CI31" s="221"/>
      <c r="CJ31" s="221"/>
      <c r="CK31" s="221"/>
      <c r="CL31" s="221"/>
      <c r="CM31" s="306"/>
      <c r="CN31" s="7"/>
    </row>
    <row r="32" spans="1:92" s="1" customFormat="1" ht="18" customHeight="1">
      <c r="A32" s="7"/>
      <c r="B32" s="7"/>
      <c r="C32" s="454" t="s">
        <v>154</v>
      </c>
      <c r="D32" s="385"/>
      <c r="E32" s="385"/>
      <c r="F32" s="385"/>
      <c r="G32" s="385"/>
      <c r="H32" s="385"/>
      <c r="I32" s="455"/>
      <c r="J32" s="473" t="str">
        <f>IF(OR(OR($AJ$26=2,$AJ$26=3,$AJ$26=4),(AG19+AG20+AG21+AG22)=0),"-",IFERROR($X$19*$AG$19,0)+IFERROR($X$20*$AG$20,0)+IFERROR($X$21*$AG$21,0)+IFERROR($X$22*$AG$22,0))</f>
        <v>-</v>
      </c>
      <c r="K32" s="474"/>
      <c r="L32" s="474"/>
      <c r="M32" s="475"/>
      <c r="N32" s="459" t="str">
        <f>IF(OR($AJ$26=2,$AJ$26=3,$AJ$26=4,AJ$26=5),"-",IF($AJ$26=2,"-",IF(AND(J32&gt;=110,J32&lt;=380),"OK","NG")))</f>
        <v>-</v>
      </c>
      <c r="O32" s="460"/>
      <c r="P32" s="460"/>
      <c r="Q32" s="461"/>
      <c r="R32" s="384" t="s">
        <v>184</v>
      </c>
      <c r="S32" s="385"/>
      <c r="T32" s="385"/>
      <c r="U32" s="385"/>
      <c r="V32" s="385"/>
      <c r="W32" s="386"/>
      <c r="X32" s="7"/>
      <c r="Y32" s="7"/>
      <c r="Z32" s="7"/>
      <c r="AA32" s="7"/>
      <c r="AB32" s="7"/>
      <c r="AC32" s="7"/>
      <c r="AD32" s="7"/>
      <c r="AE32" s="7"/>
      <c r="AF32" s="7"/>
      <c r="AG32" s="7"/>
      <c r="AH32" s="7"/>
      <c r="AI32" s="7"/>
      <c r="AJ32" s="7"/>
      <c r="AK32" s="7"/>
      <c r="AL32" s="7"/>
      <c r="AM32" s="7"/>
      <c r="AN32" s="7"/>
      <c r="AO32" s="227">
        <f t="shared" si="0"/>
        <v>26</v>
      </c>
      <c r="AP32" s="221"/>
      <c r="AQ32" s="222"/>
      <c r="AR32" s="269" t="str">
        <f>IF('最大、最小接続数計算'!BH32="","",'最大、最小接続数計算'!BH32)</f>
        <v/>
      </c>
      <c r="AS32" s="221"/>
      <c r="AT32" s="221"/>
      <c r="AU32" s="221"/>
      <c r="AV32" s="221"/>
      <c r="AW32" s="222"/>
      <c r="AX32" s="307" t="str">
        <f>IF('最大、最小接続数計算'!BN32="","",'最大、最小接続数計算'!BN32)</f>
        <v/>
      </c>
      <c r="AY32" s="308"/>
      <c r="AZ32" s="308"/>
      <c r="BA32" s="308"/>
      <c r="BB32" s="308"/>
      <c r="BC32" s="361"/>
      <c r="BD32" s="269" t="str">
        <f>IF('最大、最小接続数計算'!BT32="","",'最大、最小接続数計算'!BT32)</f>
        <v/>
      </c>
      <c r="BE32" s="221"/>
      <c r="BF32" s="221"/>
      <c r="BG32" s="221"/>
      <c r="BH32" s="221"/>
      <c r="BI32" s="222"/>
      <c r="BJ32" s="269" t="str">
        <f>IF('最大、最小接続数計算'!BZ32="","",'最大、最小接続数計算'!BZ32)</f>
        <v/>
      </c>
      <c r="BK32" s="221"/>
      <c r="BL32" s="221"/>
      <c r="BM32" s="221"/>
      <c r="BN32" s="221"/>
      <c r="BO32" s="222"/>
      <c r="BP32" s="269" t="str">
        <f>IF('最大、最小接続数計算'!CF32="","",'最大、最小接続数計算'!CF32)</f>
        <v/>
      </c>
      <c r="BQ32" s="221"/>
      <c r="BR32" s="221"/>
      <c r="BS32" s="221"/>
      <c r="BT32" s="221"/>
      <c r="BU32" s="222"/>
      <c r="BV32" s="269" t="str">
        <f>IF('最大、最小接続数計算'!CL32="","",'最大、最小接続数計算'!CL32)</f>
        <v/>
      </c>
      <c r="BW32" s="221"/>
      <c r="BX32" s="221"/>
      <c r="BY32" s="221"/>
      <c r="BZ32" s="221"/>
      <c r="CA32" s="222"/>
      <c r="CB32" s="269" t="str">
        <f>IF('最大、最小接続数計算'!CR32="","",'最大、最小接続数計算'!CR32)</f>
        <v/>
      </c>
      <c r="CC32" s="221"/>
      <c r="CD32" s="221"/>
      <c r="CE32" s="221"/>
      <c r="CF32" s="221"/>
      <c r="CG32" s="222"/>
      <c r="CH32" s="269" t="str">
        <f>IF('最大、最小接続数計算'!CX32="","",'最大、最小接続数計算'!CX32)</f>
        <v/>
      </c>
      <c r="CI32" s="221"/>
      <c r="CJ32" s="221"/>
      <c r="CK32" s="221"/>
      <c r="CL32" s="221"/>
      <c r="CM32" s="306"/>
      <c r="CN32" s="7"/>
    </row>
    <row r="33" spans="1:92" s="1" customFormat="1" ht="18" customHeight="1">
      <c r="A33" s="7"/>
      <c r="B33" s="7"/>
      <c r="C33" s="454" t="s">
        <v>155</v>
      </c>
      <c r="D33" s="385"/>
      <c r="E33" s="385"/>
      <c r="F33" s="385"/>
      <c r="G33" s="385"/>
      <c r="H33" s="385"/>
      <c r="I33" s="455"/>
      <c r="J33" s="456" t="str">
        <f>IF(OR(OR($AJ$26=2,$AJ$26=3,$AJ$26=4),(AG19+AG20+AG21+AG22)=0),"-",MAX($AA$19:$AC$22))</f>
        <v>-</v>
      </c>
      <c r="K33" s="457"/>
      <c r="L33" s="457"/>
      <c r="M33" s="458"/>
      <c r="N33" s="459" t="str">
        <f>IF(OR($AJ$26=2,$AJ$26=3,$AJ$26=4,AJ$26=5),"-",IF($AJ$26=2,"-",IF(J33&lt;=10.5,"OK","NG")))</f>
        <v>-</v>
      </c>
      <c r="O33" s="460"/>
      <c r="P33" s="460"/>
      <c r="Q33" s="461"/>
      <c r="R33" s="384" t="s">
        <v>81</v>
      </c>
      <c r="S33" s="385"/>
      <c r="T33" s="385"/>
      <c r="U33" s="385"/>
      <c r="V33" s="385"/>
      <c r="W33" s="386"/>
      <c r="X33" s="7"/>
      <c r="Y33" s="7"/>
      <c r="Z33" s="7"/>
      <c r="AA33" s="7"/>
      <c r="AB33" s="7"/>
      <c r="AC33" s="7"/>
      <c r="AD33" s="7"/>
      <c r="AE33" s="7"/>
      <c r="AF33" s="7"/>
      <c r="AG33" s="7"/>
      <c r="AH33" s="7"/>
      <c r="AI33" s="7"/>
      <c r="AJ33" s="7"/>
      <c r="AK33" s="7"/>
      <c r="AL33" s="7"/>
      <c r="AM33" s="7"/>
      <c r="AN33" s="7"/>
      <c r="AO33" s="227">
        <f t="shared" si="0"/>
        <v>27</v>
      </c>
      <c r="AP33" s="221"/>
      <c r="AQ33" s="222"/>
      <c r="AR33" s="269" t="str">
        <f>IF('最大、最小接続数計算'!BH33="","",'最大、最小接続数計算'!BH33)</f>
        <v/>
      </c>
      <c r="AS33" s="221"/>
      <c r="AT33" s="221"/>
      <c r="AU33" s="221"/>
      <c r="AV33" s="221"/>
      <c r="AW33" s="222"/>
      <c r="AX33" s="307" t="str">
        <f>IF('最大、最小接続数計算'!BN33="","",'最大、最小接続数計算'!BN33)</f>
        <v/>
      </c>
      <c r="AY33" s="308"/>
      <c r="AZ33" s="308"/>
      <c r="BA33" s="308"/>
      <c r="BB33" s="308"/>
      <c r="BC33" s="361"/>
      <c r="BD33" s="269" t="str">
        <f>IF('最大、最小接続数計算'!BT33="","",'最大、最小接続数計算'!BT33)</f>
        <v/>
      </c>
      <c r="BE33" s="221"/>
      <c r="BF33" s="221"/>
      <c r="BG33" s="221"/>
      <c r="BH33" s="221"/>
      <c r="BI33" s="222"/>
      <c r="BJ33" s="269" t="str">
        <f>IF('最大、最小接続数計算'!BZ33="","",'最大、最小接続数計算'!BZ33)</f>
        <v/>
      </c>
      <c r="BK33" s="221"/>
      <c r="BL33" s="221"/>
      <c r="BM33" s="221"/>
      <c r="BN33" s="221"/>
      <c r="BO33" s="222"/>
      <c r="BP33" s="269" t="str">
        <f>IF('最大、最小接続数計算'!CF33="","",'最大、最小接続数計算'!CF33)</f>
        <v/>
      </c>
      <c r="BQ33" s="221"/>
      <c r="BR33" s="221"/>
      <c r="BS33" s="221"/>
      <c r="BT33" s="221"/>
      <c r="BU33" s="222"/>
      <c r="BV33" s="269" t="str">
        <f>IF('最大、最小接続数計算'!CL33="","",'最大、最小接続数計算'!CL33)</f>
        <v/>
      </c>
      <c r="BW33" s="221"/>
      <c r="BX33" s="221"/>
      <c r="BY33" s="221"/>
      <c r="BZ33" s="221"/>
      <c r="CA33" s="222"/>
      <c r="CB33" s="269" t="str">
        <f>IF('最大、最小接続数計算'!CR33="","",'最大、最小接続数計算'!CR33)</f>
        <v/>
      </c>
      <c r="CC33" s="221"/>
      <c r="CD33" s="221"/>
      <c r="CE33" s="221"/>
      <c r="CF33" s="221"/>
      <c r="CG33" s="222"/>
      <c r="CH33" s="269" t="str">
        <f>IF('最大、最小接続数計算'!CX33="","",'最大、最小接続数計算'!CX33)</f>
        <v/>
      </c>
      <c r="CI33" s="221"/>
      <c r="CJ33" s="221"/>
      <c r="CK33" s="221"/>
      <c r="CL33" s="221"/>
      <c r="CM33" s="306"/>
      <c r="CN33" s="7"/>
    </row>
    <row r="34" spans="1:92" s="1" customFormat="1" ht="18" customHeight="1" thickBot="1">
      <c r="A34" s="7"/>
      <c r="B34" s="7"/>
      <c r="C34" s="462" t="s">
        <v>143</v>
      </c>
      <c r="D34" s="463"/>
      <c r="E34" s="463"/>
      <c r="F34" s="463"/>
      <c r="G34" s="463"/>
      <c r="H34" s="463"/>
      <c r="I34" s="464"/>
      <c r="J34" s="465" t="str">
        <f>IF(OR(OR($AJ$26=2,$AJ$26=3,$AJ$26=4),(AG19+AG20+AG21+AG22)=0),"-",IFERROR($AD$19*$AG$19,0)+IFERROR($AD$20*$AG$20,0)+IFERROR($AD$21*$AG$21,0)+IFERROR($AD$22*$AG$22,0))</f>
        <v>-</v>
      </c>
      <c r="K34" s="466"/>
      <c r="L34" s="466"/>
      <c r="M34" s="467"/>
      <c r="N34" s="468" t="str">
        <f>IF(OR($AJ$26=2,$AJ$26=3,$AJ$26=4,AJ$26=5),"-",IF($AJ$26=2,"-",IF(J34&lt;=2250,"OK","NG")))</f>
        <v>-</v>
      </c>
      <c r="O34" s="469"/>
      <c r="P34" s="469"/>
      <c r="Q34" s="470"/>
      <c r="R34" s="471" t="s">
        <v>185</v>
      </c>
      <c r="S34" s="463"/>
      <c r="T34" s="463"/>
      <c r="U34" s="463"/>
      <c r="V34" s="463"/>
      <c r="W34" s="472"/>
      <c r="X34" s="7"/>
      <c r="Y34" s="7"/>
      <c r="Z34" s="7"/>
      <c r="AA34" s="7"/>
      <c r="AB34" s="7"/>
      <c r="AC34" s="7"/>
      <c r="AD34" s="7"/>
      <c r="AE34" s="7"/>
      <c r="AF34" s="7"/>
      <c r="AG34" s="7"/>
      <c r="AH34" s="7"/>
      <c r="AI34" s="7"/>
      <c r="AJ34" s="7"/>
      <c r="AK34" s="7"/>
      <c r="AL34" s="7"/>
      <c r="AM34" s="7"/>
      <c r="AN34" s="7"/>
      <c r="AO34" s="227">
        <f t="shared" si="0"/>
        <v>28</v>
      </c>
      <c r="AP34" s="221"/>
      <c r="AQ34" s="222"/>
      <c r="AR34" s="269" t="str">
        <f>IF('最大、最小接続数計算'!BH34="","",'最大、最小接続数計算'!BH34)</f>
        <v/>
      </c>
      <c r="AS34" s="221"/>
      <c r="AT34" s="221"/>
      <c r="AU34" s="221"/>
      <c r="AV34" s="221"/>
      <c r="AW34" s="222"/>
      <c r="AX34" s="307" t="str">
        <f>IF('最大、最小接続数計算'!BN34="","",'最大、最小接続数計算'!BN34)</f>
        <v/>
      </c>
      <c r="AY34" s="308"/>
      <c r="AZ34" s="308"/>
      <c r="BA34" s="308"/>
      <c r="BB34" s="308"/>
      <c r="BC34" s="361"/>
      <c r="BD34" s="269" t="str">
        <f>IF('最大、最小接続数計算'!BT34="","",'最大、最小接続数計算'!BT34)</f>
        <v/>
      </c>
      <c r="BE34" s="221"/>
      <c r="BF34" s="221"/>
      <c r="BG34" s="221"/>
      <c r="BH34" s="221"/>
      <c r="BI34" s="222"/>
      <c r="BJ34" s="269" t="str">
        <f>IF('最大、最小接続数計算'!BZ34="","",'最大、最小接続数計算'!BZ34)</f>
        <v/>
      </c>
      <c r="BK34" s="221"/>
      <c r="BL34" s="221"/>
      <c r="BM34" s="221"/>
      <c r="BN34" s="221"/>
      <c r="BO34" s="222"/>
      <c r="BP34" s="269" t="str">
        <f>IF('最大、最小接続数計算'!CF34="","",'最大、最小接続数計算'!CF34)</f>
        <v/>
      </c>
      <c r="BQ34" s="221"/>
      <c r="BR34" s="221"/>
      <c r="BS34" s="221"/>
      <c r="BT34" s="221"/>
      <c r="BU34" s="222"/>
      <c r="BV34" s="269" t="str">
        <f>IF('最大、最小接続数計算'!CL34="","",'最大、最小接続数計算'!CL34)</f>
        <v/>
      </c>
      <c r="BW34" s="221"/>
      <c r="BX34" s="221"/>
      <c r="BY34" s="221"/>
      <c r="BZ34" s="221"/>
      <c r="CA34" s="222"/>
      <c r="CB34" s="269" t="str">
        <f>IF('最大、最小接続数計算'!CR34="","",'最大、最小接続数計算'!CR34)</f>
        <v/>
      </c>
      <c r="CC34" s="221"/>
      <c r="CD34" s="221"/>
      <c r="CE34" s="221"/>
      <c r="CF34" s="221"/>
      <c r="CG34" s="222"/>
      <c r="CH34" s="269" t="str">
        <f>IF('最大、最小接続数計算'!CX34="","",'最大、最小接続数計算'!CX34)</f>
        <v/>
      </c>
      <c r="CI34" s="221"/>
      <c r="CJ34" s="221"/>
      <c r="CK34" s="221"/>
      <c r="CL34" s="221"/>
      <c r="CM34" s="306"/>
      <c r="CN34" s="7"/>
    </row>
    <row r="35" spans="1:92" s="1" customFormat="1" ht="18"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227">
        <f t="shared" si="0"/>
        <v>29</v>
      </c>
      <c r="AP35" s="221"/>
      <c r="AQ35" s="222"/>
      <c r="AR35" s="269" t="str">
        <f>IF('最大、最小接続数計算'!BH35="","",'最大、最小接続数計算'!BH35)</f>
        <v/>
      </c>
      <c r="AS35" s="221"/>
      <c r="AT35" s="221"/>
      <c r="AU35" s="221"/>
      <c r="AV35" s="221"/>
      <c r="AW35" s="222"/>
      <c r="AX35" s="307" t="str">
        <f>IF('最大、最小接続数計算'!BN35="","",'最大、最小接続数計算'!BN35)</f>
        <v/>
      </c>
      <c r="AY35" s="308"/>
      <c r="AZ35" s="308"/>
      <c r="BA35" s="308"/>
      <c r="BB35" s="308"/>
      <c r="BC35" s="361"/>
      <c r="BD35" s="269" t="str">
        <f>IF('最大、最小接続数計算'!BT35="","",'最大、最小接続数計算'!BT35)</f>
        <v/>
      </c>
      <c r="BE35" s="221"/>
      <c r="BF35" s="221"/>
      <c r="BG35" s="221"/>
      <c r="BH35" s="221"/>
      <c r="BI35" s="222"/>
      <c r="BJ35" s="269" t="str">
        <f>IF('最大、最小接続数計算'!BZ35="","",'最大、最小接続数計算'!BZ35)</f>
        <v/>
      </c>
      <c r="BK35" s="221"/>
      <c r="BL35" s="221"/>
      <c r="BM35" s="221"/>
      <c r="BN35" s="221"/>
      <c r="BO35" s="222"/>
      <c r="BP35" s="269" t="str">
        <f>IF('最大、最小接続数計算'!CF35="","",'最大、最小接続数計算'!CF35)</f>
        <v/>
      </c>
      <c r="BQ35" s="221"/>
      <c r="BR35" s="221"/>
      <c r="BS35" s="221"/>
      <c r="BT35" s="221"/>
      <c r="BU35" s="222"/>
      <c r="BV35" s="269" t="str">
        <f>IF('最大、最小接続数計算'!CL35="","",'最大、最小接続数計算'!CL35)</f>
        <v/>
      </c>
      <c r="BW35" s="221"/>
      <c r="BX35" s="221"/>
      <c r="BY35" s="221"/>
      <c r="BZ35" s="221"/>
      <c r="CA35" s="222"/>
      <c r="CB35" s="269" t="str">
        <f>IF('最大、最小接続数計算'!CR35="","",'最大、最小接続数計算'!CR35)</f>
        <v/>
      </c>
      <c r="CC35" s="221"/>
      <c r="CD35" s="221"/>
      <c r="CE35" s="221"/>
      <c r="CF35" s="221"/>
      <c r="CG35" s="222"/>
      <c r="CH35" s="269" t="str">
        <f>IF('最大、最小接続数計算'!CX35="","",'最大、最小接続数計算'!CX35)</f>
        <v/>
      </c>
      <c r="CI35" s="221"/>
      <c r="CJ35" s="221"/>
      <c r="CK35" s="221"/>
      <c r="CL35" s="221"/>
      <c r="CM35" s="306"/>
      <c r="CN35" s="7"/>
    </row>
    <row r="36" spans="1:92" s="1" customFormat="1" ht="18" customHeight="1" thickBot="1">
      <c r="A36" s="7"/>
      <c r="B36" s="7"/>
      <c r="C36" s="12" t="s">
        <v>201</v>
      </c>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375" t="s">
        <v>186</v>
      </c>
      <c r="AK36" s="375"/>
      <c r="AL36" s="7"/>
      <c r="AM36" s="7"/>
      <c r="AN36" s="7"/>
      <c r="AO36" s="478">
        <f t="shared" si="0"/>
        <v>30</v>
      </c>
      <c r="AP36" s="225"/>
      <c r="AQ36" s="226"/>
      <c r="AR36" s="264" t="str">
        <f>IF('最大、最小接続数計算'!BH36="","",'最大、最小接続数計算'!BH36)</f>
        <v/>
      </c>
      <c r="AS36" s="225"/>
      <c r="AT36" s="225"/>
      <c r="AU36" s="225"/>
      <c r="AV36" s="225"/>
      <c r="AW36" s="226"/>
      <c r="AX36" s="405" t="str">
        <f>IF('最大、最小接続数計算'!BN36="","",'最大、最小接続数計算'!BN36)</f>
        <v/>
      </c>
      <c r="AY36" s="405"/>
      <c r="AZ36" s="405"/>
      <c r="BA36" s="405"/>
      <c r="BB36" s="405"/>
      <c r="BC36" s="405"/>
      <c r="BD36" s="476" t="str">
        <f>IF('最大、最小接続数計算'!BT36="","",'最大、最小接続数計算'!BT36)</f>
        <v/>
      </c>
      <c r="BE36" s="476"/>
      <c r="BF36" s="476"/>
      <c r="BG36" s="476"/>
      <c r="BH36" s="476"/>
      <c r="BI36" s="476"/>
      <c r="BJ36" s="476" t="str">
        <f>IF('最大、最小接続数計算'!BZ36="","",'最大、最小接続数計算'!BZ36)</f>
        <v/>
      </c>
      <c r="BK36" s="476"/>
      <c r="BL36" s="476"/>
      <c r="BM36" s="476"/>
      <c r="BN36" s="476"/>
      <c r="BO36" s="476"/>
      <c r="BP36" s="476" t="str">
        <f>IF('最大、最小接続数計算'!CF36="","",'最大、最小接続数計算'!CF36)</f>
        <v/>
      </c>
      <c r="BQ36" s="476"/>
      <c r="BR36" s="476"/>
      <c r="BS36" s="476"/>
      <c r="BT36" s="476"/>
      <c r="BU36" s="476"/>
      <c r="BV36" s="476" t="str">
        <f>IF('最大、最小接続数計算'!CL36="","",'最大、最小接続数計算'!CL36)</f>
        <v/>
      </c>
      <c r="BW36" s="476"/>
      <c r="BX36" s="476"/>
      <c r="BY36" s="476"/>
      <c r="BZ36" s="476"/>
      <c r="CA36" s="476"/>
      <c r="CB36" s="476" t="str">
        <f>IF('最大、最小接続数計算'!CR36="","",'最大、最小接続数計算'!CR36)</f>
        <v/>
      </c>
      <c r="CC36" s="476"/>
      <c r="CD36" s="476"/>
      <c r="CE36" s="476"/>
      <c r="CF36" s="476"/>
      <c r="CG36" s="476"/>
      <c r="CH36" s="476" t="str">
        <f>IF('最大、最小接続数計算'!CX36="","",'最大、最小接続数計算'!CX36)</f>
        <v/>
      </c>
      <c r="CI36" s="476"/>
      <c r="CJ36" s="476"/>
      <c r="CK36" s="476"/>
      <c r="CL36" s="476"/>
      <c r="CM36" s="477"/>
      <c r="CN36" s="7"/>
    </row>
    <row r="37" spans="1:92" s="1" customFormat="1" ht="18" customHeight="1" thickBot="1">
      <c r="A37" s="7"/>
      <c r="B37" s="7"/>
      <c r="C37" s="379" t="str">
        <f>IF($AJ$37=0,"【判定1】がNGのため、【判定2】は実施しません。",IF(OR($AJ$37=1,$AJ$37=2),"OK　この組み合せで太陽電池ストリングを構成できます。",IF($AJ$37=4,"-","NG　各太陽電池モジュールの枚数を見直してください。")))</f>
        <v>-</v>
      </c>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1"/>
      <c r="AJ37" s="382">
        <f>IF(OR($AJ$26=2,$AJ$26=3,$AJ$26=4),0,IF(AND($AJ$26=0,$N$30="OK",$N$31="OK",$N$32="OK",$N$33="OK",$N$34="OK"),1,IF(AND($AJ$26=1,$N$30="OK",$N$31="OK",$N$32="OK",$N$33="OK",$N$34="OK"),2,IF($AJ$26=5,4,3))))</f>
        <v>4</v>
      </c>
      <c r="AK37" s="383"/>
      <c r="AL37" s="66" t="s">
        <v>186</v>
      </c>
      <c r="AM37" s="7"/>
      <c r="AN37" s="7"/>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7"/>
    </row>
    <row r="38" spans="1:92" s="1" customFormat="1" ht="18"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7"/>
    </row>
    <row r="39" spans="1:92" s="1" customFormat="1" ht="18"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7"/>
    </row>
    <row r="40" spans="1:92" s="70" customFormat="1" ht="19.95" customHeight="1">
      <c r="A40" s="69"/>
      <c r="B40" s="72" t="s">
        <v>193</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69"/>
    </row>
    <row r="41" spans="1:92" s="70" customFormat="1" ht="19.95" customHeight="1">
      <c r="A41" s="69"/>
      <c r="B41" s="69"/>
      <c r="C41" s="69" t="s">
        <v>194</v>
      </c>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69"/>
    </row>
    <row r="42" spans="1:92" s="70" customFormat="1" ht="19.95" customHeight="1">
      <c r="A42" s="69"/>
      <c r="B42" s="69"/>
      <c r="C42" s="69" t="s">
        <v>267</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69"/>
    </row>
    <row r="43" spans="1:92" s="70" customFormat="1" ht="19.95" customHeight="1">
      <c r="A43" s="69"/>
      <c r="B43" s="69"/>
      <c r="C43" s="69" t="s">
        <v>258</v>
      </c>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69"/>
    </row>
    <row r="44" spans="1:92" s="70" customFormat="1" ht="19.95"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69"/>
    </row>
    <row r="45" spans="1:92" s="70" customFormat="1" ht="19.95" customHeight="1">
      <c r="A45" s="69"/>
      <c r="B45" s="69"/>
      <c r="C45" s="69" t="s">
        <v>282</v>
      </c>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69"/>
    </row>
    <row r="46" spans="1:92" s="70" customFormat="1" ht="19.95"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69"/>
    </row>
    <row r="47" spans="1:92" s="70" customFormat="1" ht="19.95" customHeight="1">
      <c r="A47" s="69"/>
      <c r="B47" s="69"/>
      <c r="C47" s="69" t="s">
        <v>283</v>
      </c>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69"/>
    </row>
    <row r="48" spans="1:92" s="70" customFormat="1" ht="19.95" customHeight="1">
      <c r="A48" s="69"/>
      <c r="B48" s="69"/>
      <c r="C48" s="69" t="s">
        <v>202</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69"/>
    </row>
    <row r="49" spans="1:92" s="1" customFormat="1" ht="18" customHeight="1">
      <c r="A49" s="7"/>
      <c r="B49" s="7"/>
      <c r="C49" s="69" t="s">
        <v>203</v>
      </c>
      <c r="D49" s="69"/>
      <c r="E49" s="69"/>
      <c r="F49" s="69"/>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7"/>
    </row>
    <row r="50" spans="1:92" s="1" customFormat="1" ht="18" customHeight="1">
      <c r="A50" s="7"/>
      <c r="B50" s="7"/>
      <c r="C50" s="69" t="s">
        <v>199</v>
      </c>
      <c r="D50" s="69"/>
      <c r="E50" s="69"/>
      <c r="F50" s="69"/>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7"/>
    </row>
    <row r="51" spans="1:92" s="1" customFormat="1" ht="18"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7"/>
    </row>
    <row r="52" spans="1:92" s="1" customFormat="1"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7"/>
    </row>
    <row r="53" spans="1:92" s="1" customFormat="1" ht="18"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7"/>
    </row>
    <row r="54" spans="1:92" s="1" customFormat="1" ht="18"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7"/>
    </row>
    <row r="55" spans="1:92" s="1" customFormat="1" ht="18"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7"/>
    </row>
    <row r="56" spans="1:92" s="1" customFormat="1" ht="18"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7"/>
    </row>
    <row r="57" spans="1:92" s="1" customFormat="1" ht="18"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7"/>
    </row>
    <row r="58" spans="1:92" s="1" customFormat="1" ht="18"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7"/>
    </row>
    <row r="59" spans="1:92" s="1" customFormat="1" ht="18"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7"/>
    </row>
    <row r="60" spans="1:92" s="1" customFormat="1" ht="18"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7"/>
    </row>
    <row r="61" spans="1:92" s="1" customFormat="1" ht="18"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7"/>
    </row>
    <row r="62" spans="1:92" s="1" customFormat="1" ht="18"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7"/>
    </row>
    <row r="63" spans="1:92" s="1" customFormat="1" ht="18"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7"/>
    </row>
    <row r="64" spans="1:92" s="1" customFormat="1" ht="18"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7"/>
    </row>
    <row r="65" ht="18" customHeight="1"/>
    <row r="66" ht="18" customHeight="1"/>
    <row r="67" s="13" customFormat="1" ht="18" customHeight="1"/>
    <row r="68" s="13" customFormat="1" ht="18" customHeight="1"/>
    <row r="69" s="13" customFormat="1" ht="18" customHeight="1"/>
    <row r="70" s="13" customFormat="1" ht="18" customHeight="1"/>
    <row r="71" s="13" customFormat="1" ht="18" customHeight="1"/>
    <row r="72" s="13" customFormat="1" ht="18" customHeight="1"/>
    <row r="73" s="13" customFormat="1" ht="18" customHeight="1"/>
    <row r="74" s="13" customFormat="1" ht="18" customHeight="1"/>
    <row r="75" s="13" customFormat="1" ht="18" customHeight="1"/>
    <row r="76" s="13" customFormat="1" ht="18" customHeight="1"/>
    <row r="77" s="13" customFormat="1" ht="18" customHeight="1"/>
    <row r="78" s="13" customFormat="1" ht="18" customHeight="1"/>
    <row r="79" s="13" customFormat="1" ht="18" customHeight="1"/>
    <row r="80" s="13" customFormat="1" ht="18" customHeight="1"/>
    <row r="81" s="13" customFormat="1" ht="18" customHeight="1"/>
    <row r="82" s="13" customFormat="1"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sheetData>
  <sheetProtection algorithmName="SHA-512" hashValue="qY69WapKEgV6Cw5Fk2IJ+V7cKHHZE/nrCEYvARVxPozHghs74h0wLpnHmzeHBz6UKIO4o46jxA7xDtwmZyw8lg==" saltValue="SLF5yAjo5WIuYzSzeS4VEQ==" spinCount="100000" sheet="1" objects="1" scenarios="1"/>
  <mergeCells count="400">
    <mergeCell ref="AO16:AQ16"/>
    <mergeCell ref="AR16:AW16"/>
    <mergeCell ref="AG17:AI18"/>
    <mergeCell ref="AO18:AQ18"/>
    <mergeCell ref="AJ18:AK18"/>
    <mergeCell ref="AA4:AB4"/>
    <mergeCell ref="CB18:CG18"/>
    <mergeCell ref="CH18:CM18"/>
    <mergeCell ref="AR18:AW18"/>
    <mergeCell ref="AX18:BC18"/>
    <mergeCell ref="BD18:BI18"/>
    <mergeCell ref="BJ18:BO18"/>
    <mergeCell ref="BP18:BU18"/>
    <mergeCell ref="BV18:CA18"/>
    <mergeCell ref="BV16:CA16"/>
    <mergeCell ref="CB16:CG16"/>
    <mergeCell ref="CH16:CM16"/>
    <mergeCell ref="AX16:BC16"/>
    <mergeCell ref="BD16:BI16"/>
    <mergeCell ref="BJ16:BO16"/>
    <mergeCell ref="BP16:BU16"/>
    <mergeCell ref="CH14:CM14"/>
    <mergeCell ref="AO15:AQ15"/>
    <mergeCell ref="AR15:AW15"/>
    <mergeCell ref="CH15:CM15"/>
    <mergeCell ref="CB13:CG13"/>
    <mergeCell ref="CH13:CM13"/>
    <mergeCell ref="AO14:AQ14"/>
    <mergeCell ref="AR14:AW14"/>
    <mergeCell ref="AX14:BC14"/>
    <mergeCell ref="BD14:BI14"/>
    <mergeCell ref="BJ14:BO14"/>
    <mergeCell ref="BP14:BU14"/>
    <mergeCell ref="BV14:CA14"/>
    <mergeCell ref="CB14:CG14"/>
    <mergeCell ref="BV15:CA15"/>
    <mergeCell ref="AX15:BC15"/>
    <mergeCell ref="BD15:BI15"/>
    <mergeCell ref="BJ15:BO15"/>
    <mergeCell ref="BP15:BU15"/>
    <mergeCell ref="CB15:CG15"/>
    <mergeCell ref="BV12:CA12"/>
    <mergeCell ref="CB12:CG12"/>
    <mergeCell ref="CH12:CM12"/>
    <mergeCell ref="AO13:AQ13"/>
    <mergeCell ref="AR13:AW13"/>
    <mergeCell ref="AX13:BC13"/>
    <mergeCell ref="BD13:BI13"/>
    <mergeCell ref="BJ13:BO13"/>
    <mergeCell ref="BP13:BU13"/>
    <mergeCell ref="BV13:CA13"/>
    <mergeCell ref="AO12:AQ12"/>
    <mergeCell ref="AR12:AW12"/>
    <mergeCell ref="AX12:BC12"/>
    <mergeCell ref="BD12:BI12"/>
    <mergeCell ref="BJ12:BO12"/>
    <mergeCell ref="BP12:BU12"/>
    <mergeCell ref="AO11:AQ11"/>
    <mergeCell ref="AR11:AW11"/>
    <mergeCell ref="AX11:BC11"/>
    <mergeCell ref="BD11:BI11"/>
    <mergeCell ref="BJ11:BO11"/>
    <mergeCell ref="BP11:BU11"/>
    <mergeCell ref="BV11:CA11"/>
    <mergeCell ref="CB11:CG11"/>
    <mergeCell ref="CH11:CM11"/>
    <mergeCell ref="AO10:AQ10"/>
    <mergeCell ref="AR10:AW10"/>
    <mergeCell ref="AX10:BC10"/>
    <mergeCell ref="BD10:BI10"/>
    <mergeCell ref="BJ10:BO10"/>
    <mergeCell ref="BP10:BU10"/>
    <mergeCell ref="BV10:CA10"/>
    <mergeCell ref="CB10:CG10"/>
    <mergeCell ref="CH10:CM10"/>
    <mergeCell ref="BV8:CA8"/>
    <mergeCell ref="CB8:CG8"/>
    <mergeCell ref="CH8:CM8"/>
    <mergeCell ref="AO9:AQ9"/>
    <mergeCell ref="AR9:AW9"/>
    <mergeCell ref="AX9:BC9"/>
    <mergeCell ref="BD9:BI9"/>
    <mergeCell ref="BJ9:BO9"/>
    <mergeCell ref="BP9:BU9"/>
    <mergeCell ref="BV9:CA9"/>
    <mergeCell ref="AO8:AQ8"/>
    <mergeCell ref="AR8:AW8"/>
    <mergeCell ref="AX8:BC8"/>
    <mergeCell ref="BD8:BI8"/>
    <mergeCell ref="BJ8:BO8"/>
    <mergeCell ref="BP8:BU8"/>
    <mergeCell ref="CB9:CG9"/>
    <mergeCell ref="CH9:CM9"/>
    <mergeCell ref="AO7:AQ7"/>
    <mergeCell ref="AR7:AW7"/>
    <mergeCell ref="AX7:BC7"/>
    <mergeCell ref="BD7:BI7"/>
    <mergeCell ref="BJ7:BO7"/>
    <mergeCell ref="BP7:BU7"/>
    <mergeCell ref="BV7:CA7"/>
    <mergeCell ref="CB7:CG7"/>
    <mergeCell ref="CH7:CM7"/>
    <mergeCell ref="CB5:CG5"/>
    <mergeCell ref="CH5:CM5"/>
    <mergeCell ref="AO6:AQ6"/>
    <mergeCell ref="AR6:AW6"/>
    <mergeCell ref="AX6:BC6"/>
    <mergeCell ref="BD6:BI6"/>
    <mergeCell ref="BJ6:BO6"/>
    <mergeCell ref="BP6:BU6"/>
    <mergeCell ref="BV6:CA6"/>
    <mergeCell ref="CB6:CG6"/>
    <mergeCell ref="AO5:AQ5"/>
    <mergeCell ref="AR5:AW5"/>
    <mergeCell ref="AX5:BC5"/>
    <mergeCell ref="BD5:BI5"/>
    <mergeCell ref="BJ5:BO5"/>
    <mergeCell ref="BP5:BU5"/>
    <mergeCell ref="BV5:CA5"/>
    <mergeCell ref="CH6:CM6"/>
    <mergeCell ref="CB36:CG36"/>
    <mergeCell ref="CH36:CM36"/>
    <mergeCell ref="C37:AI37"/>
    <mergeCell ref="AJ37:AK37"/>
    <mergeCell ref="BV35:CA35"/>
    <mergeCell ref="CB35:CG35"/>
    <mergeCell ref="CH35:CM35"/>
    <mergeCell ref="AO36:AQ36"/>
    <mergeCell ref="AR36:AW36"/>
    <mergeCell ref="AX36:BC36"/>
    <mergeCell ref="BD36:BI36"/>
    <mergeCell ref="BJ36:BO36"/>
    <mergeCell ref="BP36:BU36"/>
    <mergeCell ref="BV36:CA36"/>
    <mergeCell ref="BD34:BI34"/>
    <mergeCell ref="BJ34:BO34"/>
    <mergeCell ref="BP34:BU34"/>
    <mergeCell ref="BV34:CA34"/>
    <mergeCell ref="CB34:CG34"/>
    <mergeCell ref="CH34:CM34"/>
    <mergeCell ref="AO35:AQ35"/>
    <mergeCell ref="AR35:AW35"/>
    <mergeCell ref="AX35:BC35"/>
    <mergeCell ref="BD35:BI35"/>
    <mergeCell ref="BJ35:BO35"/>
    <mergeCell ref="BP35:BU35"/>
    <mergeCell ref="AO32:AQ32"/>
    <mergeCell ref="AR32:AW32"/>
    <mergeCell ref="AX32:BC32"/>
    <mergeCell ref="C34:I34"/>
    <mergeCell ref="J34:M34"/>
    <mergeCell ref="N34:Q34"/>
    <mergeCell ref="R34:W34"/>
    <mergeCell ref="AO34:AQ34"/>
    <mergeCell ref="AR34:AW34"/>
    <mergeCell ref="AX34:BC34"/>
    <mergeCell ref="C33:I33"/>
    <mergeCell ref="J33:M33"/>
    <mergeCell ref="N33:Q33"/>
    <mergeCell ref="R33:W33"/>
    <mergeCell ref="AO33:AQ33"/>
    <mergeCell ref="AR33:AW33"/>
    <mergeCell ref="C32:I32"/>
    <mergeCell ref="J32:M32"/>
    <mergeCell ref="N32:Q32"/>
    <mergeCell ref="CH33:CM33"/>
    <mergeCell ref="AX33:BC33"/>
    <mergeCell ref="BD33:BI33"/>
    <mergeCell ref="BJ33:BO33"/>
    <mergeCell ref="BP33:BU33"/>
    <mergeCell ref="BV33:CA33"/>
    <mergeCell ref="CB33:CG33"/>
    <mergeCell ref="BD32:BI32"/>
    <mergeCell ref="BJ32:BO32"/>
    <mergeCell ref="BP32:BU32"/>
    <mergeCell ref="BV32:CA32"/>
    <mergeCell ref="CB32:CG32"/>
    <mergeCell ref="CH32:CM32"/>
    <mergeCell ref="CB30:CG30"/>
    <mergeCell ref="CH30:CM30"/>
    <mergeCell ref="C31:I31"/>
    <mergeCell ref="J31:M31"/>
    <mergeCell ref="N31:Q31"/>
    <mergeCell ref="R31:W31"/>
    <mergeCell ref="AO31:AQ31"/>
    <mergeCell ref="AR31:AW31"/>
    <mergeCell ref="CH31:CM31"/>
    <mergeCell ref="AX31:BC31"/>
    <mergeCell ref="BD31:BI31"/>
    <mergeCell ref="BJ31:BO31"/>
    <mergeCell ref="BP31:BU31"/>
    <mergeCell ref="BV31:CA31"/>
    <mergeCell ref="CB31:CG31"/>
    <mergeCell ref="CH29:CM29"/>
    <mergeCell ref="C30:I30"/>
    <mergeCell ref="J30:M30"/>
    <mergeCell ref="N30:Q30"/>
    <mergeCell ref="R30:W30"/>
    <mergeCell ref="AO30:AQ30"/>
    <mergeCell ref="AR30:AW30"/>
    <mergeCell ref="AX30:BC30"/>
    <mergeCell ref="BD30:BI30"/>
    <mergeCell ref="BJ30:BO30"/>
    <mergeCell ref="AX29:BC29"/>
    <mergeCell ref="BD29:BI29"/>
    <mergeCell ref="BJ29:BO29"/>
    <mergeCell ref="BP29:BU29"/>
    <mergeCell ref="BV29:CA29"/>
    <mergeCell ref="CB29:CG29"/>
    <mergeCell ref="C29:I29"/>
    <mergeCell ref="J29:M29"/>
    <mergeCell ref="N29:Q29"/>
    <mergeCell ref="R29:W29"/>
    <mergeCell ref="AO29:AQ29"/>
    <mergeCell ref="AR29:AW29"/>
    <mergeCell ref="BP30:BU30"/>
    <mergeCell ref="BV30:CA30"/>
    <mergeCell ref="AO28:AQ28"/>
    <mergeCell ref="AR28:AW28"/>
    <mergeCell ref="AX28:BC28"/>
    <mergeCell ref="BD28:BI28"/>
    <mergeCell ref="BJ28:BO28"/>
    <mergeCell ref="BP28:BU28"/>
    <mergeCell ref="BV28:CA28"/>
    <mergeCell ref="CB28:CG28"/>
    <mergeCell ref="CH28:CM28"/>
    <mergeCell ref="AO27:AQ27"/>
    <mergeCell ref="AR27:AW27"/>
    <mergeCell ref="AX27:BC27"/>
    <mergeCell ref="BD27:BI27"/>
    <mergeCell ref="BJ27:BO27"/>
    <mergeCell ref="BP27:BU27"/>
    <mergeCell ref="BV27:CA27"/>
    <mergeCell ref="CB27:CG27"/>
    <mergeCell ref="CH27:CM27"/>
    <mergeCell ref="AO26:AQ26"/>
    <mergeCell ref="AR26:AW26"/>
    <mergeCell ref="AX26:BC26"/>
    <mergeCell ref="BD26:BI26"/>
    <mergeCell ref="BJ26:BO26"/>
    <mergeCell ref="BP26:BU26"/>
    <mergeCell ref="BV26:CA26"/>
    <mergeCell ref="CB26:CG26"/>
    <mergeCell ref="CH26:CM26"/>
    <mergeCell ref="AO25:AQ25"/>
    <mergeCell ref="AR25:AW25"/>
    <mergeCell ref="AX25:BC25"/>
    <mergeCell ref="BD25:BI25"/>
    <mergeCell ref="BJ25:BO25"/>
    <mergeCell ref="BP25:BU25"/>
    <mergeCell ref="BV25:CA25"/>
    <mergeCell ref="CB25:CG25"/>
    <mergeCell ref="CH25:CM25"/>
    <mergeCell ref="AO24:AQ24"/>
    <mergeCell ref="AR24:AW24"/>
    <mergeCell ref="AX24:BC24"/>
    <mergeCell ref="BD24:BI24"/>
    <mergeCell ref="BJ24:BO24"/>
    <mergeCell ref="BP24:BU24"/>
    <mergeCell ref="BV24:CA24"/>
    <mergeCell ref="CB24:CG24"/>
    <mergeCell ref="CH24:CM24"/>
    <mergeCell ref="BP22:BU22"/>
    <mergeCell ref="BV22:CA22"/>
    <mergeCell ref="CB22:CG22"/>
    <mergeCell ref="CH22:CM22"/>
    <mergeCell ref="AO23:AQ23"/>
    <mergeCell ref="AR23:AW23"/>
    <mergeCell ref="AX23:BC23"/>
    <mergeCell ref="BD23:BI23"/>
    <mergeCell ref="BJ23:BO23"/>
    <mergeCell ref="BP23:BU23"/>
    <mergeCell ref="BV23:CA23"/>
    <mergeCell ref="CB23:CG23"/>
    <mergeCell ref="CH23:CM23"/>
    <mergeCell ref="AO22:AQ22"/>
    <mergeCell ref="AR22:AW22"/>
    <mergeCell ref="AX22:BC22"/>
    <mergeCell ref="BD22:BI22"/>
    <mergeCell ref="BJ22:BO22"/>
    <mergeCell ref="N22:Q22"/>
    <mergeCell ref="R22:T22"/>
    <mergeCell ref="U22:W22"/>
    <mergeCell ref="X22:Z22"/>
    <mergeCell ref="AA22:AC22"/>
    <mergeCell ref="AD22:AF22"/>
    <mergeCell ref="AX21:BC21"/>
    <mergeCell ref="BD21:BI21"/>
    <mergeCell ref="BJ21:BO21"/>
    <mergeCell ref="X21:Z21"/>
    <mergeCell ref="AA21:AC21"/>
    <mergeCell ref="CH20:CM20"/>
    <mergeCell ref="C21:E21"/>
    <mergeCell ref="F21:I21"/>
    <mergeCell ref="J21:M21"/>
    <mergeCell ref="N21:Q21"/>
    <mergeCell ref="R21:T21"/>
    <mergeCell ref="U21:W21"/>
    <mergeCell ref="AG20:AI20"/>
    <mergeCell ref="AO20:AQ20"/>
    <mergeCell ref="AR20:AW20"/>
    <mergeCell ref="AX20:BC20"/>
    <mergeCell ref="BD20:BI20"/>
    <mergeCell ref="BJ20:BO20"/>
    <mergeCell ref="C20:E20"/>
    <mergeCell ref="F20:I20"/>
    <mergeCell ref="J20:M20"/>
    <mergeCell ref="N20:Q20"/>
    <mergeCell ref="R20:T20"/>
    <mergeCell ref="U20:W20"/>
    <mergeCell ref="X20:Z20"/>
    <mergeCell ref="AA20:AC20"/>
    <mergeCell ref="CH21:CM21"/>
    <mergeCell ref="BP21:BU21"/>
    <mergeCell ref="BV21:CA21"/>
    <mergeCell ref="CB19:CG19"/>
    <mergeCell ref="AD19:AF19"/>
    <mergeCell ref="AG19:AI19"/>
    <mergeCell ref="AJ19:AK19"/>
    <mergeCell ref="AO19:AQ19"/>
    <mergeCell ref="AR19:AW19"/>
    <mergeCell ref="AD21:AF21"/>
    <mergeCell ref="AG21:AI21"/>
    <mergeCell ref="AO21:AQ21"/>
    <mergeCell ref="AR21:AW21"/>
    <mergeCell ref="BP20:BU20"/>
    <mergeCell ref="BV20:CA20"/>
    <mergeCell ref="CB20:CG20"/>
    <mergeCell ref="AD20:AF20"/>
    <mergeCell ref="BV19:CA19"/>
    <mergeCell ref="CB21:CG21"/>
    <mergeCell ref="CB17:CG17"/>
    <mergeCell ref="CH17:CM17"/>
    <mergeCell ref="C19:E19"/>
    <mergeCell ref="F19:I19"/>
    <mergeCell ref="J19:M19"/>
    <mergeCell ref="N19:Q19"/>
    <mergeCell ref="R19:T19"/>
    <mergeCell ref="U19:W19"/>
    <mergeCell ref="X19:Z19"/>
    <mergeCell ref="AA19:AC19"/>
    <mergeCell ref="AR17:AW17"/>
    <mergeCell ref="AX17:BC17"/>
    <mergeCell ref="BD17:BI17"/>
    <mergeCell ref="BJ17:BO17"/>
    <mergeCell ref="BP17:BU17"/>
    <mergeCell ref="BV17:CA17"/>
    <mergeCell ref="AO17:AQ17"/>
    <mergeCell ref="AA17:AC18"/>
    <mergeCell ref="AD17:AF18"/>
    <mergeCell ref="CH19:CM19"/>
    <mergeCell ref="AX19:BC19"/>
    <mergeCell ref="BD19:BI19"/>
    <mergeCell ref="BJ19:BO19"/>
    <mergeCell ref="BP19:BU19"/>
    <mergeCell ref="R5:X5"/>
    <mergeCell ref="AA5:AB5"/>
    <mergeCell ref="AC5:AM5"/>
    <mergeCell ref="AJ11:AK11"/>
    <mergeCell ref="C13:H13"/>
    <mergeCell ref="C14:H14"/>
    <mergeCell ref="AD9:AE9"/>
    <mergeCell ref="AG9:AH9"/>
    <mergeCell ref="M10:O12"/>
    <mergeCell ref="R10:T12"/>
    <mergeCell ref="Z10:AB12"/>
    <mergeCell ref="AE10:AG12"/>
    <mergeCell ref="P11:Q11"/>
    <mergeCell ref="V11:X11"/>
    <mergeCell ref="AC11:AD11"/>
    <mergeCell ref="L9:M9"/>
    <mergeCell ref="O9:P9"/>
    <mergeCell ref="Q9:R9"/>
    <mergeCell ref="T9:U9"/>
    <mergeCell ref="Y9:Z9"/>
    <mergeCell ref="AB9:AC9"/>
    <mergeCell ref="AJ25:AK25"/>
    <mergeCell ref="AJ36:AK36"/>
    <mergeCell ref="L8:M8"/>
    <mergeCell ref="O8:P8"/>
    <mergeCell ref="Q8:R8"/>
    <mergeCell ref="T8:U8"/>
    <mergeCell ref="Y8:Z8"/>
    <mergeCell ref="AB8:AC8"/>
    <mergeCell ref="AD8:AE8"/>
    <mergeCell ref="AG8:AH8"/>
    <mergeCell ref="AG22:AI22"/>
    <mergeCell ref="C26:AI26"/>
    <mergeCell ref="AJ26:AK26"/>
    <mergeCell ref="R32:W32"/>
    <mergeCell ref="C17:E18"/>
    <mergeCell ref="F17:I18"/>
    <mergeCell ref="J17:M18"/>
    <mergeCell ref="N17:Q18"/>
    <mergeCell ref="R17:T18"/>
    <mergeCell ref="U17:W18"/>
    <mergeCell ref="X17:Z18"/>
    <mergeCell ref="C22:E22"/>
    <mergeCell ref="F22:I22"/>
    <mergeCell ref="J22:M22"/>
  </mergeCells>
  <phoneticPr fontId="1"/>
  <conditionalFormatting sqref="C26">
    <cfRule type="containsText" dxfId="19" priority="10" operator="containsText" text="NG">
      <formula>NOT(ISERROR(SEARCH("NG",C26)))</formula>
    </cfRule>
  </conditionalFormatting>
  <conditionalFormatting sqref="C37">
    <cfRule type="containsText" dxfId="18" priority="9" operator="containsText" text="NG">
      <formula>NOT(ISERROR(SEARCH("NG",C37)))</formula>
    </cfRule>
  </conditionalFormatting>
  <conditionalFormatting sqref="N30:Q34">
    <cfRule type="containsText" dxfId="17" priority="4" operator="containsText" text="NG">
      <formula>NOT(ISERROR(SEARCH("NG",N30)))</formula>
    </cfRule>
  </conditionalFormatting>
  <conditionalFormatting sqref="AA5:AB5">
    <cfRule type="cellIs" dxfId="16" priority="2" operator="equal">
      <formula>"NG"</formula>
    </cfRule>
  </conditionalFormatting>
  <conditionalFormatting sqref="AJ12:AK12">
    <cfRule type="cellIs" dxfId="15" priority="3" operator="equal">
      <formula>"NG"</formula>
    </cfRule>
  </conditionalFormatting>
  <dataValidations count="1">
    <dataValidation type="list" allowBlank="1" showInputMessage="1" showErrorMessage="1" sqref="C19:E22" xr:uid="{00000000-0002-0000-0200-000000000000}">
      <formula1>"　,1,2,3,4,5,6,7,8,9,10,11,12,13,14,15,16,17,18,19,20,21,22,23,24,25,26,27,28,29,30"</formula1>
    </dataValidation>
  </dataValidations>
  <pageMargins left="0.78740157480314965" right="0.39370078740157483" top="0.78740157480314965" bottom="0.39370078740157483" header="0.31496062992125984" footer="0.31496062992125984"/>
  <pageSetup paperSize="9" scale="3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82452-52CF-445F-9819-DC14B220D0A7}">
  <sheetPr>
    <pageSetUpPr fitToPage="1"/>
  </sheetPr>
  <dimension ref="A1:CN393"/>
  <sheetViews>
    <sheetView showGridLines="0" zoomScale="80" zoomScaleNormal="80" zoomScalePageLayoutView="90" workbookViewId="0">
      <pane xSplit="39" topLeftCell="AN1" activePane="topRight" state="frozen"/>
      <selection activeCell="AL17" sqref="AL17:AO17"/>
      <selection pane="topRight" activeCell="AR32" sqref="AR32:AW32"/>
    </sheetView>
  </sheetViews>
  <sheetFormatPr defaultColWidth="13" defaultRowHeight="19.8"/>
  <cols>
    <col min="1" max="55" width="3.6328125" style="13" customWidth="1"/>
    <col min="56" max="91" width="2.6328125" style="13" customWidth="1"/>
    <col min="92" max="92" width="3.6328125" style="13" customWidth="1"/>
    <col min="93" max="100" width="3.6328125" customWidth="1"/>
  </cols>
  <sheetData>
    <row r="1" spans="1:92" ht="18" customHeight="1"/>
    <row r="2" spans="1:92" s="6" customFormat="1" ht="24.9" customHeight="1">
      <c r="A2" s="8" t="s">
        <v>255</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row>
    <row r="3" spans="1:92" s="1" customFormat="1" ht="25.05" customHeight="1">
      <c r="A3" s="69" t="s">
        <v>91</v>
      </c>
      <c r="B3" s="69"/>
      <c r="C3" s="127" t="s">
        <v>281</v>
      </c>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row>
    <row r="4" spans="1:92" ht="18" customHeight="1" thickBot="1">
      <c r="AA4" s="487" t="s">
        <v>170</v>
      </c>
      <c r="AB4" s="487"/>
      <c r="AO4" s="10" t="s">
        <v>187</v>
      </c>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row>
    <row r="5" spans="1:92" ht="39.9" customHeight="1" thickTop="1" thickBot="1">
      <c r="J5" s="52"/>
      <c r="K5" s="52"/>
      <c r="L5" s="52"/>
      <c r="M5" s="52"/>
      <c r="N5" s="52"/>
      <c r="O5" s="52"/>
      <c r="P5" s="52"/>
      <c r="Q5" s="52"/>
      <c r="R5" s="406" t="s">
        <v>165</v>
      </c>
      <c r="S5" s="406"/>
      <c r="T5" s="406"/>
      <c r="U5" s="406"/>
      <c r="V5" s="406"/>
      <c r="W5" s="406"/>
      <c r="X5" s="406"/>
      <c r="Y5" s="52"/>
      <c r="Z5" s="52"/>
      <c r="AA5" s="407" t="str">
        <f>IF(OR($AJ$37=1,$AJ$37=2),"OK",IF($AJ$37=4,"-","NG"))</f>
        <v>-</v>
      </c>
      <c r="AB5" s="408"/>
      <c r="AC5" s="409" t="str">
        <f>IF($AJ$37=2,"　最終的な判断はモジュールメーカーに確認","")</f>
        <v/>
      </c>
      <c r="AD5" s="410"/>
      <c r="AE5" s="410"/>
      <c r="AF5" s="410"/>
      <c r="AG5" s="410"/>
      <c r="AH5" s="410"/>
      <c r="AI5" s="410"/>
      <c r="AJ5" s="410"/>
      <c r="AK5" s="410"/>
      <c r="AL5" s="410"/>
      <c r="AM5" s="410"/>
      <c r="AO5" s="300" t="s">
        <v>158</v>
      </c>
      <c r="AP5" s="293"/>
      <c r="AQ5" s="299"/>
      <c r="AR5" s="292" t="s">
        <v>61</v>
      </c>
      <c r="AS5" s="293"/>
      <c r="AT5" s="293"/>
      <c r="AU5" s="293"/>
      <c r="AV5" s="293"/>
      <c r="AW5" s="299"/>
      <c r="AX5" s="292" t="s">
        <v>62</v>
      </c>
      <c r="AY5" s="293"/>
      <c r="AZ5" s="293"/>
      <c r="BA5" s="293"/>
      <c r="BB5" s="293"/>
      <c r="BC5" s="299"/>
      <c r="BD5" s="479" t="s">
        <v>174</v>
      </c>
      <c r="BE5" s="293"/>
      <c r="BF5" s="293"/>
      <c r="BG5" s="293"/>
      <c r="BH5" s="293"/>
      <c r="BI5" s="299"/>
      <c r="BJ5" s="479" t="s">
        <v>232</v>
      </c>
      <c r="BK5" s="293"/>
      <c r="BL5" s="293"/>
      <c r="BM5" s="293"/>
      <c r="BN5" s="293"/>
      <c r="BO5" s="299"/>
      <c r="BP5" s="479" t="s">
        <v>233</v>
      </c>
      <c r="BQ5" s="293"/>
      <c r="BR5" s="293"/>
      <c r="BS5" s="293"/>
      <c r="BT5" s="293"/>
      <c r="BU5" s="299"/>
      <c r="BV5" s="479" t="s">
        <v>234</v>
      </c>
      <c r="BW5" s="293"/>
      <c r="BX5" s="293"/>
      <c r="BY5" s="293"/>
      <c r="BZ5" s="293"/>
      <c r="CA5" s="299"/>
      <c r="CB5" s="479" t="s">
        <v>235</v>
      </c>
      <c r="CC5" s="293"/>
      <c r="CD5" s="293"/>
      <c r="CE5" s="293"/>
      <c r="CF5" s="293"/>
      <c r="CG5" s="299"/>
      <c r="CH5" s="479" t="s">
        <v>236</v>
      </c>
      <c r="CI5" s="293"/>
      <c r="CJ5" s="293"/>
      <c r="CK5" s="293"/>
      <c r="CL5" s="293"/>
      <c r="CM5" s="294"/>
    </row>
    <row r="6" spans="1:92" ht="18" customHeight="1" thickTop="1">
      <c r="J6" s="7"/>
      <c r="K6" s="7"/>
      <c r="L6" s="7"/>
      <c r="M6" s="7"/>
      <c r="N6" s="7"/>
      <c r="O6" s="7"/>
      <c r="P6" s="7"/>
      <c r="Q6" s="7"/>
      <c r="R6" s="7"/>
      <c r="S6" s="7"/>
      <c r="T6" s="7"/>
      <c r="U6" s="7"/>
      <c r="V6" s="7"/>
      <c r="W6" s="7"/>
      <c r="X6" s="7"/>
      <c r="Y6" s="7"/>
      <c r="Z6" s="7"/>
      <c r="AA6" s="7"/>
      <c r="AB6" s="7"/>
      <c r="AC6" s="7"/>
      <c r="AD6" s="7"/>
      <c r="AE6" s="7"/>
      <c r="AF6" s="7"/>
      <c r="AG6" s="7"/>
      <c r="AO6" s="220" t="s">
        <v>100</v>
      </c>
      <c r="AP6" s="221"/>
      <c r="AQ6" s="222"/>
      <c r="AR6" s="269" t="s">
        <v>108</v>
      </c>
      <c r="AS6" s="221"/>
      <c r="AT6" s="221"/>
      <c r="AU6" s="221"/>
      <c r="AV6" s="221"/>
      <c r="AW6" s="222"/>
      <c r="AX6" s="269" t="s">
        <v>106</v>
      </c>
      <c r="AY6" s="221"/>
      <c r="AZ6" s="221"/>
      <c r="BA6" s="221"/>
      <c r="BB6" s="221"/>
      <c r="BC6" s="222"/>
      <c r="BD6" s="269" t="s">
        <v>107</v>
      </c>
      <c r="BE6" s="221"/>
      <c r="BF6" s="221"/>
      <c r="BG6" s="221"/>
      <c r="BH6" s="221"/>
      <c r="BI6" s="222"/>
      <c r="BJ6" s="295">
        <v>30</v>
      </c>
      <c r="BK6" s="296"/>
      <c r="BL6" s="296"/>
      <c r="BM6" s="296"/>
      <c r="BN6" s="296"/>
      <c r="BO6" s="297"/>
      <c r="BP6" s="295">
        <v>10</v>
      </c>
      <c r="BQ6" s="296"/>
      <c r="BR6" s="296"/>
      <c r="BS6" s="296"/>
      <c r="BT6" s="296"/>
      <c r="BU6" s="297"/>
      <c r="BV6" s="295">
        <v>25</v>
      </c>
      <c r="BW6" s="296"/>
      <c r="BX6" s="296"/>
      <c r="BY6" s="296"/>
      <c r="BZ6" s="296"/>
      <c r="CA6" s="297"/>
      <c r="CB6" s="295">
        <v>9</v>
      </c>
      <c r="CC6" s="296"/>
      <c r="CD6" s="296"/>
      <c r="CE6" s="296"/>
      <c r="CF6" s="296"/>
      <c r="CG6" s="297"/>
      <c r="CH6" s="295">
        <v>200</v>
      </c>
      <c r="CI6" s="296"/>
      <c r="CJ6" s="296"/>
      <c r="CK6" s="296"/>
      <c r="CL6" s="296"/>
      <c r="CM6" s="298"/>
    </row>
    <row r="7" spans="1:92" ht="18" customHeight="1">
      <c r="J7" s="7"/>
      <c r="K7" s="7"/>
      <c r="L7" s="7"/>
      <c r="M7" s="7"/>
      <c r="N7" s="7"/>
      <c r="O7" s="7"/>
      <c r="P7" s="7"/>
      <c r="Q7" s="7"/>
      <c r="R7" s="7"/>
      <c r="S7" s="7"/>
      <c r="T7" s="7"/>
      <c r="U7" s="7"/>
      <c r="V7" s="7"/>
      <c r="W7" s="7"/>
      <c r="X7" s="7"/>
      <c r="Y7" s="7"/>
      <c r="Z7" s="7"/>
      <c r="AA7" s="7"/>
      <c r="AB7" s="7"/>
      <c r="AC7" s="7"/>
      <c r="AD7" s="7"/>
      <c r="AE7" s="7"/>
      <c r="AF7" s="7"/>
      <c r="AG7" s="7"/>
      <c r="AO7" s="227">
        <v>1</v>
      </c>
      <c r="AP7" s="228"/>
      <c r="AQ7" s="228"/>
      <c r="AR7" s="228" t="str">
        <f>IF('最大、最小接続数計算'!BH7="","",'最大、最小接続数計算'!BH7)</f>
        <v/>
      </c>
      <c r="AS7" s="228"/>
      <c r="AT7" s="228"/>
      <c r="AU7" s="228"/>
      <c r="AV7" s="228"/>
      <c r="AW7" s="228"/>
      <c r="AX7" s="228" t="str">
        <f>IF('最大、最小接続数計算'!BN7="","",'最大、最小接続数計算'!BN7)</f>
        <v/>
      </c>
      <c r="AY7" s="228"/>
      <c r="AZ7" s="228"/>
      <c r="BA7" s="228"/>
      <c r="BB7" s="228"/>
      <c r="BC7" s="228"/>
      <c r="BD7" s="228" t="str">
        <f>IF('最大、最小接続数計算'!BT7="","",'最大、最小接続数計算'!BT7)</f>
        <v/>
      </c>
      <c r="BE7" s="228"/>
      <c r="BF7" s="228"/>
      <c r="BG7" s="228"/>
      <c r="BH7" s="228"/>
      <c r="BI7" s="228"/>
      <c r="BJ7" s="228" t="str">
        <f>IF('最大、最小接続数計算'!BZ7="","",'最大、最小接続数計算'!BZ7)</f>
        <v/>
      </c>
      <c r="BK7" s="228"/>
      <c r="BL7" s="228"/>
      <c r="BM7" s="228"/>
      <c r="BN7" s="228"/>
      <c r="BO7" s="228"/>
      <c r="BP7" s="228" t="str">
        <f>IF('最大、最小接続数計算'!CF7="","",'最大、最小接続数計算'!CF7)</f>
        <v/>
      </c>
      <c r="BQ7" s="228"/>
      <c r="BR7" s="228"/>
      <c r="BS7" s="228"/>
      <c r="BT7" s="228"/>
      <c r="BU7" s="228"/>
      <c r="BV7" s="228" t="str">
        <f>IF('最大、最小接続数計算'!CL7="","",'最大、最小接続数計算'!CL7)</f>
        <v/>
      </c>
      <c r="BW7" s="228"/>
      <c r="BX7" s="228"/>
      <c r="BY7" s="228"/>
      <c r="BZ7" s="228"/>
      <c r="CA7" s="228"/>
      <c r="CB7" s="228" t="str">
        <f>IF('最大、最小接続数計算'!CR7="","",'最大、最小接続数計算'!CR7)</f>
        <v/>
      </c>
      <c r="CC7" s="228"/>
      <c r="CD7" s="228"/>
      <c r="CE7" s="228"/>
      <c r="CF7" s="228"/>
      <c r="CG7" s="228"/>
      <c r="CH7" s="228" t="str">
        <f>IF('最大、最小接続数計算'!CX7="","",'最大、最小接続数計算'!CX7)</f>
        <v/>
      </c>
      <c r="CI7" s="228"/>
      <c r="CJ7" s="228"/>
      <c r="CK7" s="228"/>
      <c r="CL7" s="228"/>
      <c r="CM7" s="229"/>
    </row>
    <row r="8" spans="1:92" ht="18" customHeight="1" thickBot="1">
      <c r="J8" s="7"/>
      <c r="K8" s="7"/>
      <c r="L8" s="376" t="s">
        <v>166</v>
      </c>
      <c r="M8" s="376"/>
      <c r="N8" s="47"/>
      <c r="O8" s="376" t="s">
        <v>167</v>
      </c>
      <c r="P8" s="376"/>
      <c r="Q8" s="376" t="s">
        <v>166</v>
      </c>
      <c r="R8" s="376"/>
      <c r="S8" s="47"/>
      <c r="T8" s="376" t="s">
        <v>167</v>
      </c>
      <c r="U8" s="376"/>
      <c r="V8" s="47"/>
      <c r="W8" s="47"/>
      <c r="X8" s="47"/>
      <c r="Y8" s="376" t="s">
        <v>166</v>
      </c>
      <c r="Z8" s="376"/>
      <c r="AA8" s="47"/>
      <c r="AB8" s="376" t="s">
        <v>167</v>
      </c>
      <c r="AC8" s="376"/>
      <c r="AD8" s="376" t="s">
        <v>166</v>
      </c>
      <c r="AE8" s="376"/>
      <c r="AF8" s="47"/>
      <c r="AG8" s="376" t="s">
        <v>167</v>
      </c>
      <c r="AH8" s="376"/>
      <c r="AO8" s="227">
        <f>AO7+1</f>
        <v>2</v>
      </c>
      <c r="AP8" s="221"/>
      <c r="AQ8" s="222"/>
      <c r="AR8" s="228" t="str">
        <f>IF('最大、最小接続数計算'!BH8="","",'最大、最小接続数計算'!BH8)</f>
        <v/>
      </c>
      <c r="AS8" s="228"/>
      <c r="AT8" s="228"/>
      <c r="AU8" s="228"/>
      <c r="AV8" s="228"/>
      <c r="AW8" s="228"/>
      <c r="AX8" s="430" t="str">
        <f>IF('最大、最小接続数計算'!BN8="","",'最大、最小接続数計算'!BN8)</f>
        <v/>
      </c>
      <c r="AY8" s="430"/>
      <c r="AZ8" s="430"/>
      <c r="BA8" s="430"/>
      <c r="BB8" s="430"/>
      <c r="BC8" s="430"/>
      <c r="BD8" s="228" t="str">
        <f>IF('最大、最小接続数計算'!BT8="","",'最大、最小接続数計算'!BT8)</f>
        <v/>
      </c>
      <c r="BE8" s="228"/>
      <c r="BF8" s="228"/>
      <c r="BG8" s="228"/>
      <c r="BH8" s="228"/>
      <c r="BI8" s="228"/>
      <c r="BJ8" s="228" t="str">
        <f>IF('最大、最小接続数計算'!BZ8="","",'最大、最小接続数計算'!BZ8)</f>
        <v/>
      </c>
      <c r="BK8" s="228"/>
      <c r="BL8" s="228"/>
      <c r="BM8" s="228"/>
      <c r="BN8" s="228"/>
      <c r="BO8" s="228"/>
      <c r="BP8" s="228" t="str">
        <f>IF('最大、最小接続数計算'!CF8="","",'最大、最小接続数計算'!CF8)</f>
        <v/>
      </c>
      <c r="BQ8" s="228"/>
      <c r="BR8" s="228"/>
      <c r="BS8" s="228"/>
      <c r="BT8" s="228"/>
      <c r="BU8" s="228"/>
      <c r="BV8" s="228" t="str">
        <f>IF('最大、最小接続数計算'!CL8="","",'最大、最小接続数計算'!CL8)</f>
        <v/>
      </c>
      <c r="BW8" s="228"/>
      <c r="BX8" s="228"/>
      <c r="BY8" s="228"/>
      <c r="BZ8" s="228"/>
      <c r="CA8" s="228"/>
      <c r="CB8" s="228" t="str">
        <f>IF('最大、最小接続数計算'!CR8="","",'最大、最小接続数計算'!CR8)</f>
        <v/>
      </c>
      <c r="CC8" s="228"/>
      <c r="CD8" s="228"/>
      <c r="CE8" s="228"/>
      <c r="CF8" s="228"/>
      <c r="CG8" s="228"/>
      <c r="CH8" s="228" t="str">
        <f>IF('最大、最小接続数計算'!CX8="","",'最大、最小接続数計算'!CX8)</f>
        <v/>
      </c>
      <c r="CI8" s="228"/>
      <c r="CJ8" s="228"/>
      <c r="CK8" s="228"/>
      <c r="CL8" s="228"/>
      <c r="CM8" s="229"/>
    </row>
    <row r="9" spans="1:92" ht="18" customHeight="1" thickTop="1" thickBot="1">
      <c r="J9" s="7"/>
      <c r="K9" s="7"/>
      <c r="L9" s="413" t="str">
        <f>$C$19</f>
        <v>　</v>
      </c>
      <c r="M9" s="414"/>
      <c r="N9" s="53" t="s">
        <v>168</v>
      </c>
      <c r="O9" s="376" t="str">
        <f>IF(OR($AG$19="",$AG$19=0),"-",$AG$19)</f>
        <v>-</v>
      </c>
      <c r="P9" s="376"/>
      <c r="Q9" s="413" t="str">
        <f>$C$20</f>
        <v>　</v>
      </c>
      <c r="R9" s="414"/>
      <c r="S9" s="53" t="s">
        <v>168</v>
      </c>
      <c r="T9" s="376" t="str">
        <f>IF(OR($AG$20="",$AG$20=0),"-",$AG$20)</f>
        <v>-</v>
      </c>
      <c r="U9" s="376"/>
      <c r="V9" s="47"/>
      <c r="W9" s="47"/>
      <c r="X9" s="47"/>
      <c r="Y9" s="413" t="str">
        <f>$C$21</f>
        <v>　</v>
      </c>
      <c r="Z9" s="414"/>
      <c r="AA9" s="53" t="s">
        <v>168</v>
      </c>
      <c r="AB9" s="376" t="str">
        <f>IF(OR($AG$21="",$AG$21=0),"-",$AG$21)</f>
        <v>-</v>
      </c>
      <c r="AC9" s="376"/>
      <c r="AD9" s="413" t="str">
        <f>$C$22</f>
        <v>　</v>
      </c>
      <c r="AE9" s="414"/>
      <c r="AF9" s="53" t="s">
        <v>168</v>
      </c>
      <c r="AG9" s="376" t="str">
        <f>IF(OR($AG$22="",$AG$22=0),"-",$AG$22)</f>
        <v>-</v>
      </c>
      <c r="AH9" s="376"/>
      <c r="AO9" s="227">
        <f t="shared" ref="AO9:AO36" si="0">AO8+1</f>
        <v>3</v>
      </c>
      <c r="AP9" s="221"/>
      <c r="AQ9" s="222"/>
      <c r="AR9" s="228" t="str">
        <f>IF('最大、最小接続数計算'!BH9="","",'最大、最小接続数計算'!BH9)</f>
        <v/>
      </c>
      <c r="AS9" s="228"/>
      <c r="AT9" s="228"/>
      <c r="AU9" s="228"/>
      <c r="AV9" s="228"/>
      <c r="AW9" s="228"/>
      <c r="AX9" s="430" t="str">
        <f>IF('最大、最小接続数計算'!BN9="","",'最大、最小接続数計算'!BN9)</f>
        <v/>
      </c>
      <c r="AY9" s="430"/>
      <c r="AZ9" s="430"/>
      <c r="BA9" s="430"/>
      <c r="BB9" s="430"/>
      <c r="BC9" s="430"/>
      <c r="BD9" s="228" t="str">
        <f>IF('最大、最小接続数計算'!BT9="","",'最大、最小接続数計算'!BT9)</f>
        <v/>
      </c>
      <c r="BE9" s="228"/>
      <c r="BF9" s="228"/>
      <c r="BG9" s="228"/>
      <c r="BH9" s="228"/>
      <c r="BI9" s="228"/>
      <c r="BJ9" s="228" t="str">
        <f>IF('最大、最小接続数計算'!BZ9="","",'最大、最小接続数計算'!BZ9)</f>
        <v/>
      </c>
      <c r="BK9" s="228"/>
      <c r="BL9" s="228"/>
      <c r="BM9" s="228"/>
      <c r="BN9" s="228"/>
      <c r="BO9" s="228"/>
      <c r="BP9" s="228" t="str">
        <f>IF('最大、最小接続数計算'!CF9="","",'最大、最小接続数計算'!CF9)</f>
        <v/>
      </c>
      <c r="BQ9" s="228"/>
      <c r="BR9" s="228"/>
      <c r="BS9" s="228"/>
      <c r="BT9" s="228"/>
      <c r="BU9" s="228"/>
      <c r="BV9" s="228" t="str">
        <f>IF('最大、最小接続数計算'!CL9="","",'最大、最小接続数計算'!CL9)</f>
        <v/>
      </c>
      <c r="BW9" s="228"/>
      <c r="BX9" s="228"/>
      <c r="BY9" s="228"/>
      <c r="BZ9" s="228"/>
      <c r="CA9" s="228"/>
      <c r="CB9" s="228" t="str">
        <f>IF('最大、最小接続数計算'!CR9="","",'最大、最小接続数計算'!CR9)</f>
        <v/>
      </c>
      <c r="CC9" s="228"/>
      <c r="CD9" s="228"/>
      <c r="CE9" s="228"/>
      <c r="CF9" s="228"/>
      <c r="CG9" s="228"/>
      <c r="CH9" s="228" t="str">
        <f>IF('最大、最小接続数計算'!CX9="","",'最大、最小接続数計算'!CX9)</f>
        <v/>
      </c>
      <c r="CI9" s="228"/>
      <c r="CJ9" s="228"/>
      <c r="CK9" s="228"/>
      <c r="CL9" s="228"/>
      <c r="CM9" s="229"/>
    </row>
    <row r="10" spans="1:92" ht="18" customHeight="1" thickTop="1">
      <c r="M10" s="415"/>
      <c r="N10" s="416"/>
      <c r="O10" s="417"/>
      <c r="R10" s="415"/>
      <c r="S10" s="416"/>
      <c r="T10" s="417"/>
      <c r="Z10" s="415"/>
      <c r="AA10" s="416"/>
      <c r="AB10" s="417"/>
      <c r="AE10" s="415"/>
      <c r="AF10" s="416"/>
      <c r="AG10" s="417"/>
      <c r="AO10" s="227">
        <f t="shared" si="0"/>
        <v>4</v>
      </c>
      <c r="AP10" s="221"/>
      <c r="AQ10" s="222"/>
      <c r="AR10" s="228" t="str">
        <f>IF('最大、最小接続数計算'!BH10="","",'最大、最小接続数計算'!BH10)</f>
        <v/>
      </c>
      <c r="AS10" s="228"/>
      <c r="AT10" s="228"/>
      <c r="AU10" s="228"/>
      <c r="AV10" s="228"/>
      <c r="AW10" s="228"/>
      <c r="AX10" s="430" t="str">
        <f>IF('最大、最小接続数計算'!BN10="","",'最大、最小接続数計算'!BN10)</f>
        <v/>
      </c>
      <c r="AY10" s="430"/>
      <c r="AZ10" s="430"/>
      <c r="BA10" s="430"/>
      <c r="BB10" s="430"/>
      <c r="BC10" s="430"/>
      <c r="BD10" s="228" t="str">
        <f>IF('最大、最小接続数計算'!BT10="","",'最大、最小接続数計算'!BT10)</f>
        <v/>
      </c>
      <c r="BE10" s="228"/>
      <c r="BF10" s="228"/>
      <c r="BG10" s="228"/>
      <c r="BH10" s="228"/>
      <c r="BI10" s="228"/>
      <c r="BJ10" s="228" t="str">
        <f>IF('最大、最小接続数計算'!BZ10="","",'最大、最小接続数計算'!BZ10)</f>
        <v/>
      </c>
      <c r="BK10" s="228"/>
      <c r="BL10" s="228"/>
      <c r="BM10" s="228"/>
      <c r="BN10" s="228"/>
      <c r="BO10" s="228"/>
      <c r="BP10" s="228" t="str">
        <f>IF('最大、最小接続数計算'!CF10="","",'最大、最小接続数計算'!CF10)</f>
        <v/>
      </c>
      <c r="BQ10" s="228"/>
      <c r="BR10" s="228"/>
      <c r="BS10" s="228"/>
      <c r="BT10" s="228"/>
      <c r="BU10" s="228"/>
      <c r="BV10" s="228" t="str">
        <f>IF('最大、最小接続数計算'!CL10="","",'最大、最小接続数計算'!CL10)</f>
        <v/>
      </c>
      <c r="BW10" s="228"/>
      <c r="BX10" s="228"/>
      <c r="BY10" s="228"/>
      <c r="BZ10" s="228"/>
      <c r="CA10" s="228"/>
      <c r="CB10" s="228" t="str">
        <f>IF('最大、最小接続数計算'!CR10="","",'最大、最小接続数計算'!CR10)</f>
        <v/>
      </c>
      <c r="CC10" s="228"/>
      <c r="CD10" s="228"/>
      <c r="CE10" s="228"/>
      <c r="CF10" s="228"/>
      <c r="CG10" s="228"/>
      <c r="CH10" s="228" t="str">
        <f>IF('最大、最小接続数計算'!CX10="","",'最大、最小接続数計算'!CX10)</f>
        <v/>
      </c>
      <c r="CI10" s="228"/>
      <c r="CJ10" s="228"/>
      <c r="CK10" s="228"/>
      <c r="CL10" s="228"/>
      <c r="CM10" s="229"/>
    </row>
    <row r="11" spans="1:92" ht="18" customHeight="1">
      <c r="M11" s="415"/>
      <c r="N11" s="418"/>
      <c r="O11" s="419"/>
      <c r="P11" s="423" t="s">
        <v>169</v>
      </c>
      <c r="Q11" s="424"/>
      <c r="R11" s="415"/>
      <c r="S11" s="418"/>
      <c r="T11" s="419"/>
      <c r="V11" s="425" t="s">
        <v>169</v>
      </c>
      <c r="W11" s="425"/>
      <c r="X11" s="425"/>
      <c r="Z11" s="415"/>
      <c r="AA11" s="418"/>
      <c r="AB11" s="419"/>
      <c r="AC11" s="423" t="s">
        <v>169</v>
      </c>
      <c r="AD11" s="424"/>
      <c r="AE11" s="415"/>
      <c r="AF11" s="418"/>
      <c r="AG11" s="419"/>
      <c r="AJ11" s="411"/>
      <c r="AK11" s="411"/>
      <c r="AO11" s="227">
        <f t="shared" si="0"/>
        <v>5</v>
      </c>
      <c r="AP11" s="221"/>
      <c r="AQ11" s="222"/>
      <c r="AR11" s="228" t="str">
        <f>IF('最大、最小接続数計算'!BH11="","",'最大、最小接続数計算'!BH11)</f>
        <v/>
      </c>
      <c r="AS11" s="228"/>
      <c r="AT11" s="228"/>
      <c r="AU11" s="228"/>
      <c r="AV11" s="228"/>
      <c r="AW11" s="228"/>
      <c r="AX11" s="430" t="str">
        <f>IF('最大、最小接続数計算'!BN11="","",'最大、最小接続数計算'!BN11)</f>
        <v/>
      </c>
      <c r="AY11" s="430"/>
      <c r="AZ11" s="430"/>
      <c r="BA11" s="430"/>
      <c r="BB11" s="430"/>
      <c r="BC11" s="430"/>
      <c r="BD11" s="228" t="str">
        <f>IF('最大、最小接続数計算'!BT11="","",'最大、最小接続数計算'!BT11)</f>
        <v/>
      </c>
      <c r="BE11" s="228"/>
      <c r="BF11" s="228"/>
      <c r="BG11" s="228"/>
      <c r="BH11" s="228"/>
      <c r="BI11" s="228"/>
      <c r="BJ11" s="228" t="str">
        <f>IF('最大、最小接続数計算'!BZ11="","",'最大、最小接続数計算'!BZ11)</f>
        <v/>
      </c>
      <c r="BK11" s="228"/>
      <c r="BL11" s="228"/>
      <c r="BM11" s="228"/>
      <c r="BN11" s="228"/>
      <c r="BO11" s="228"/>
      <c r="BP11" s="228" t="str">
        <f>IF('最大、最小接続数計算'!CF11="","",'最大、最小接続数計算'!CF11)</f>
        <v/>
      </c>
      <c r="BQ11" s="228"/>
      <c r="BR11" s="228"/>
      <c r="BS11" s="228"/>
      <c r="BT11" s="228"/>
      <c r="BU11" s="228"/>
      <c r="BV11" s="228" t="str">
        <f>IF('最大、最小接続数計算'!CL11="","",'最大、最小接続数計算'!CL11)</f>
        <v/>
      </c>
      <c r="BW11" s="228"/>
      <c r="BX11" s="228"/>
      <c r="BY11" s="228"/>
      <c r="BZ11" s="228"/>
      <c r="CA11" s="228"/>
      <c r="CB11" s="228" t="str">
        <f>IF('最大、最小接続数計算'!CR11="","",'最大、最小接続数計算'!CR11)</f>
        <v/>
      </c>
      <c r="CC11" s="228"/>
      <c r="CD11" s="228"/>
      <c r="CE11" s="228"/>
      <c r="CF11" s="228"/>
      <c r="CG11" s="228"/>
      <c r="CH11" s="228" t="str">
        <f>IF('最大、最小接続数計算'!CX11="","",'最大、最小接続数計算'!CX11)</f>
        <v/>
      </c>
      <c r="CI11" s="228"/>
      <c r="CJ11" s="228"/>
      <c r="CK11" s="228"/>
      <c r="CL11" s="228"/>
      <c r="CM11" s="229"/>
    </row>
    <row r="12" spans="1:92" ht="18" customHeight="1">
      <c r="M12" s="420"/>
      <c r="N12" s="421"/>
      <c r="O12" s="422"/>
      <c r="R12" s="420"/>
      <c r="S12" s="421"/>
      <c r="T12" s="422"/>
      <c r="Z12" s="420"/>
      <c r="AA12" s="421"/>
      <c r="AB12" s="422"/>
      <c r="AE12" s="420"/>
      <c r="AF12" s="421"/>
      <c r="AG12" s="422"/>
      <c r="AJ12" s="54"/>
      <c r="AK12" s="54"/>
      <c r="AO12" s="227">
        <f t="shared" si="0"/>
        <v>6</v>
      </c>
      <c r="AP12" s="221"/>
      <c r="AQ12" s="222"/>
      <c r="AR12" s="228" t="str">
        <f>IF('最大、最小接続数計算'!BH12="","",'最大、最小接続数計算'!BH12)</f>
        <v/>
      </c>
      <c r="AS12" s="228"/>
      <c r="AT12" s="228"/>
      <c r="AU12" s="228"/>
      <c r="AV12" s="228"/>
      <c r="AW12" s="228"/>
      <c r="AX12" s="430" t="str">
        <f>IF('最大、最小接続数計算'!BN12="","",'最大、最小接続数計算'!BN12)</f>
        <v/>
      </c>
      <c r="AY12" s="430"/>
      <c r="AZ12" s="430"/>
      <c r="BA12" s="430"/>
      <c r="BB12" s="430"/>
      <c r="BC12" s="430"/>
      <c r="BD12" s="228" t="str">
        <f>IF('最大、最小接続数計算'!BT12="","",'最大、最小接続数計算'!BT12)</f>
        <v/>
      </c>
      <c r="BE12" s="228"/>
      <c r="BF12" s="228"/>
      <c r="BG12" s="228"/>
      <c r="BH12" s="228"/>
      <c r="BI12" s="228"/>
      <c r="BJ12" s="228" t="str">
        <f>IF('最大、最小接続数計算'!BZ12="","",'最大、最小接続数計算'!BZ12)</f>
        <v/>
      </c>
      <c r="BK12" s="228"/>
      <c r="BL12" s="228"/>
      <c r="BM12" s="228"/>
      <c r="BN12" s="228"/>
      <c r="BO12" s="228"/>
      <c r="BP12" s="228" t="str">
        <f>IF('最大、最小接続数計算'!CF12="","",'最大、最小接続数計算'!CF12)</f>
        <v/>
      </c>
      <c r="BQ12" s="228"/>
      <c r="BR12" s="228"/>
      <c r="BS12" s="228"/>
      <c r="BT12" s="228"/>
      <c r="BU12" s="228"/>
      <c r="BV12" s="228" t="str">
        <f>IF('最大、最小接続数計算'!CL12="","",'最大、最小接続数計算'!CL12)</f>
        <v/>
      </c>
      <c r="BW12" s="228"/>
      <c r="BX12" s="228"/>
      <c r="BY12" s="228"/>
      <c r="BZ12" s="228"/>
      <c r="CA12" s="228"/>
      <c r="CB12" s="228" t="str">
        <f>IF('最大、最小接続数計算'!CR12="","",'最大、最小接続数計算'!CR12)</f>
        <v/>
      </c>
      <c r="CC12" s="228"/>
      <c r="CD12" s="228"/>
      <c r="CE12" s="228"/>
      <c r="CF12" s="228"/>
      <c r="CG12" s="228"/>
      <c r="CH12" s="228" t="str">
        <f>IF('最大、最小接続数計算'!CX12="","",'最大、最小接続数計算'!CX12)</f>
        <v/>
      </c>
      <c r="CI12" s="228"/>
      <c r="CJ12" s="228"/>
      <c r="CK12" s="228"/>
      <c r="CL12" s="228"/>
      <c r="CM12" s="229"/>
    </row>
    <row r="13" spans="1:92" ht="18" customHeight="1">
      <c r="C13" s="412" t="s">
        <v>263</v>
      </c>
      <c r="D13" s="412"/>
      <c r="E13" s="412"/>
      <c r="F13" s="412"/>
      <c r="G13" s="412"/>
      <c r="H13" s="412"/>
      <c r="I13" s="55" t="s">
        <v>171</v>
      </c>
      <c r="J13" s="55"/>
      <c r="K13" s="56"/>
      <c r="L13" s="56"/>
      <c r="M13" s="57" t="s">
        <v>171</v>
      </c>
      <c r="N13" s="58"/>
      <c r="O13" s="59" t="s">
        <v>172</v>
      </c>
      <c r="P13" s="56"/>
      <c r="Q13" s="56"/>
      <c r="R13" s="57" t="s">
        <v>171</v>
      </c>
      <c r="S13" s="58"/>
      <c r="T13" s="59" t="s">
        <v>172</v>
      </c>
      <c r="U13" s="56"/>
      <c r="Y13" s="56"/>
      <c r="Z13" s="57" t="s">
        <v>171</v>
      </c>
      <c r="AA13" s="58"/>
      <c r="AB13" s="59" t="s">
        <v>172</v>
      </c>
      <c r="AC13" s="56"/>
      <c r="AD13" s="56"/>
      <c r="AE13" s="57" t="s">
        <v>171</v>
      </c>
      <c r="AF13" s="58"/>
      <c r="AG13" s="60" t="s">
        <v>172</v>
      </c>
      <c r="AJ13" s="61"/>
      <c r="AK13" s="61"/>
      <c r="AL13" s="61"/>
      <c r="AM13" s="61"/>
      <c r="AO13" s="227">
        <f t="shared" si="0"/>
        <v>7</v>
      </c>
      <c r="AP13" s="221"/>
      <c r="AQ13" s="222"/>
      <c r="AR13" s="228" t="str">
        <f>IF('最大、最小接続数計算'!BH13="","",'最大、最小接続数計算'!BH13)</f>
        <v/>
      </c>
      <c r="AS13" s="228"/>
      <c r="AT13" s="228"/>
      <c r="AU13" s="228"/>
      <c r="AV13" s="228"/>
      <c r="AW13" s="228"/>
      <c r="AX13" s="430" t="str">
        <f>IF('最大、最小接続数計算'!BN13="","",'最大、最小接続数計算'!BN13)</f>
        <v/>
      </c>
      <c r="AY13" s="430"/>
      <c r="AZ13" s="430"/>
      <c r="BA13" s="430"/>
      <c r="BB13" s="430"/>
      <c r="BC13" s="430"/>
      <c r="BD13" s="228" t="str">
        <f>IF('最大、最小接続数計算'!BT13="","",'最大、最小接続数計算'!BT13)</f>
        <v/>
      </c>
      <c r="BE13" s="228"/>
      <c r="BF13" s="228"/>
      <c r="BG13" s="228"/>
      <c r="BH13" s="228"/>
      <c r="BI13" s="228"/>
      <c r="BJ13" s="228" t="str">
        <f>IF('最大、最小接続数計算'!BZ13="","",'最大、最小接続数計算'!BZ13)</f>
        <v/>
      </c>
      <c r="BK13" s="228"/>
      <c r="BL13" s="228"/>
      <c r="BM13" s="228"/>
      <c r="BN13" s="228"/>
      <c r="BO13" s="228"/>
      <c r="BP13" s="228" t="str">
        <f>IF('最大、最小接続数計算'!CF13="","",'最大、最小接続数計算'!CF13)</f>
        <v/>
      </c>
      <c r="BQ13" s="228"/>
      <c r="BR13" s="228"/>
      <c r="BS13" s="228"/>
      <c r="BT13" s="228"/>
      <c r="BU13" s="228"/>
      <c r="BV13" s="228" t="str">
        <f>IF('最大、最小接続数計算'!CL13="","",'最大、最小接続数計算'!CL13)</f>
        <v/>
      </c>
      <c r="BW13" s="228"/>
      <c r="BX13" s="228"/>
      <c r="BY13" s="228"/>
      <c r="BZ13" s="228"/>
      <c r="CA13" s="228"/>
      <c r="CB13" s="228" t="str">
        <f>IF('最大、最小接続数計算'!CR13="","",'最大、最小接続数計算'!CR13)</f>
        <v/>
      </c>
      <c r="CC13" s="228"/>
      <c r="CD13" s="228"/>
      <c r="CE13" s="228"/>
      <c r="CF13" s="228"/>
      <c r="CG13" s="228"/>
      <c r="CH13" s="228" t="str">
        <f>IF('最大、最小接続数計算'!CX13="","",'最大、最小接続数計算'!CX13)</f>
        <v/>
      </c>
      <c r="CI13" s="228"/>
      <c r="CJ13" s="228"/>
      <c r="CK13" s="228"/>
      <c r="CL13" s="228"/>
      <c r="CM13" s="229"/>
    </row>
    <row r="14" spans="1:92" ht="18" customHeight="1">
      <c r="C14" s="412" t="s">
        <v>252</v>
      </c>
      <c r="D14" s="412"/>
      <c r="E14" s="412"/>
      <c r="F14" s="412"/>
      <c r="G14" s="412"/>
      <c r="H14" s="412"/>
      <c r="I14" s="56"/>
      <c r="J14" s="56"/>
      <c r="K14" s="56"/>
      <c r="L14" s="56"/>
      <c r="M14" s="56"/>
      <c r="N14" s="56"/>
      <c r="O14" s="56"/>
      <c r="P14" s="56"/>
      <c r="Q14" s="56"/>
      <c r="R14" s="56"/>
      <c r="S14" s="56"/>
      <c r="T14" s="56"/>
      <c r="U14" s="56"/>
      <c r="V14" s="56"/>
      <c r="W14" s="56"/>
      <c r="X14" s="56"/>
      <c r="Y14" s="56"/>
      <c r="Z14" s="56"/>
      <c r="AA14" s="56"/>
      <c r="AB14" s="56"/>
      <c r="AC14" s="56"/>
      <c r="AD14" s="56"/>
      <c r="AE14" s="56"/>
      <c r="AF14" s="62"/>
      <c r="AJ14" s="61"/>
      <c r="AK14" s="61"/>
      <c r="AL14" s="61"/>
      <c r="AM14" s="61"/>
      <c r="AO14" s="227">
        <f t="shared" si="0"/>
        <v>8</v>
      </c>
      <c r="AP14" s="221"/>
      <c r="AQ14" s="222"/>
      <c r="AR14" s="228" t="str">
        <f>IF('最大、最小接続数計算'!BH14="","",'最大、最小接続数計算'!BH14)</f>
        <v/>
      </c>
      <c r="AS14" s="228"/>
      <c r="AT14" s="228"/>
      <c r="AU14" s="228"/>
      <c r="AV14" s="228"/>
      <c r="AW14" s="228"/>
      <c r="AX14" s="430" t="str">
        <f>IF('最大、最小接続数計算'!BN14="","",'最大、最小接続数計算'!BN14)</f>
        <v/>
      </c>
      <c r="AY14" s="430"/>
      <c r="AZ14" s="430"/>
      <c r="BA14" s="430"/>
      <c r="BB14" s="430"/>
      <c r="BC14" s="430"/>
      <c r="BD14" s="228" t="str">
        <f>IF('最大、最小接続数計算'!BT14="","",'最大、最小接続数計算'!BT14)</f>
        <v/>
      </c>
      <c r="BE14" s="228"/>
      <c r="BF14" s="228"/>
      <c r="BG14" s="228"/>
      <c r="BH14" s="228"/>
      <c r="BI14" s="228"/>
      <c r="BJ14" s="228" t="str">
        <f>IF('最大、最小接続数計算'!BZ14="","",'最大、最小接続数計算'!BZ14)</f>
        <v/>
      </c>
      <c r="BK14" s="228"/>
      <c r="BL14" s="228"/>
      <c r="BM14" s="228"/>
      <c r="BN14" s="228"/>
      <c r="BO14" s="228"/>
      <c r="BP14" s="228" t="str">
        <f>IF('最大、最小接続数計算'!CF14="","",'最大、最小接続数計算'!CF14)</f>
        <v/>
      </c>
      <c r="BQ14" s="228"/>
      <c r="BR14" s="228"/>
      <c r="BS14" s="228"/>
      <c r="BT14" s="228"/>
      <c r="BU14" s="228"/>
      <c r="BV14" s="228" t="str">
        <f>IF('最大、最小接続数計算'!CL14="","",'最大、最小接続数計算'!CL14)</f>
        <v/>
      </c>
      <c r="BW14" s="228"/>
      <c r="BX14" s="228"/>
      <c r="BY14" s="228"/>
      <c r="BZ14" s="228"/>
      <c r="CA14" s="228"/>
      <c r="CB14" s="228" t="str">
        <f>IF('最大、最小接続数計算'!CR14="","",'最大、最小接続数計算'!CR14)</f>
        <v/>
      </c>
      <c r="CC14" s="228"/>
      <c r="CD14" s="228"/>
      <c r="CE14" s="228"/>
      <c r="CF14" s="228"/>
      <c r="CG14" s="228"/>
      <c r="CH14" s="228" t="str">
        <f>IF('最大、最小接続数計算'!CX14="","",'最大、最小接続数計算'!CX14)</f>
        <v/>
      </c>
      <c r="CI14" s="228"/>
      <c r="CJ14" s="228"/>
      <c r="CK14" s="228"/>
      <c r="CL14" s="228"/>
      <c r="CM14" s="229"/>
    </row>
    <row r="15" spans="1:92" s="1" customFormat="1" ht="18" customHeight="1">
      <c r="A15" s="7"/>
      <c r="B15" s="7"/>
      <c r="C15" s="7"/>
      <c r="D15" s="7"/>
      <c r="E15" s="7"/>
      <c r="F15" s="7"/>
      <c r="G15" s="7"/>
      <c r="H15" s="7"/>
      <c r="I15" s="63" t="s">
        <v>172</v>
      </c>
      <c r="J15" s="6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7"/>
      <c r="AJ15" s="7"/>
      <c r="AK15" s="7"/>
      <c r="AL15" s="7"/>
      <c r="AM15" s="7"/>
      <c r="AN15" s="7"/>
      <c r="AO15" s="227">
        <f t="shared" si="0"/>
        <v>9</v>
      </c>
      <c r="AP15" s="221"/>
      <c r="AQ15" s="222"/>
      <c r="AR15" s="228" t="str">
        <f>IF('最大、最小接続数計算'!BH15="","",'最大、最小接続数計算'!BH15)</f>
        <v/>
      </c>
      <c r="AS15" s="228"/>
      <c r="AT15" s="228"/>
      <c r="AU15" s="228"/>
      <c r="AV15" s="228"/>
      <c r="AW15" s="228"/>
      <c r="AX15" s="430" t="str">
        <f>IF('最大、最小接続数計算'!BN15="","",'最大、最小接続数計算'!BN15)</f>
        <v/>
      </c>
      <c r="AY15" s="430"/>
      <c r="AZ15" s="430"/>
      <c r="BA15" s="430"/>
      <c r="BB15" s="430"/>
      <c r="BC15" s="430"/>
      <c r="BD15" s="269" t="str">
        <f>IF('最大、最小接続数計算'!BT15="","",'最大、最小接続数計算'!BT15)</f>
        <v/>
      </c>
      <c r="BE15" s="221"/>
      <c r="BF15" s="221"/>
      <c r="BG15" s="221"/>
      <c r="BH15" s="221"/>
      <c r="BI15" s="222"/>
      <c r="BJ15" s="228" t="str">
        <f>IF('最大、最小接続数計算'!BZ15="","",'最大、最小接続数計算'!BZ15)</f>
        <v/>
      </c>
      <c r="BK15" s="228"/>
      <c r="BL15" s="228"/>
      <c r="BM15" s="228"/>
      <c r="BN15" s="228"/>
      <c r="BO15" s="228"/>
      <c r="BP15" s="228" t="str">
        <f>IF('最大、最小接続数計算'!CF15="","",'最大、最小接続数計算'!CF15)</f>
        <v/>
      </c>
      <c r="BQ15" s="228"/>
      <c r="BR15" s="228"/>
      <c r="BS15" s="228"/>
      <c r="BT15" s="228"/>
      <c r="BU15" s="228"/>
      <c r="BV15" s="228" t="str">
        <f>IF('最大、最小接続数計算'!CL15="","",'最大、最小接続数計算'!CL15)</f>
        <v/>
      </c>
      <c r="BW15" s="228"/>
      <c r="BX15" s="228"/>
      <c r="BY15" s="228"/>
      <c r="BZ15" s="228"/>
      <c r="CA15" s="228"/>
      <c r="CB15" s="228" t="str">
        <f>IF('最大、最小接続数計算'!CR15="","",'最大、最小接続数計算'!CR15)</f>
        <v/>
      </c>
      <c r="CC15" s="228"/>
      <c r="CD15" s="228"/>
      <c r="CE15" s="228"/>
      <c r="CF15" s="228"/>
      <c r="CG15" s="228"/>
      <c r="CH15" s="228" t="str">
        <f>IF('最大、最小接続数計算'!CX15="","",'最大、最小接続数計算'!CX15)</f>
        <v/>
      </c>
      <c r="CI15" s="228"/>
      <c r="CJ15" s="228"/>
      <c r="CK15" s="228"/>
      <c r="CL15" s="228"/>
      <c r="CM15" s="229"/>
      <c r="CN15" s="7"/>
    </row>
    <row r="16" spans="1:92" s="1" customFormat="1" ht="18" customHeight="1" thickBot="1">
      <c r="A16" s="7"/>
      <c r="B16" s="7"/>
      <c r="C16" s="12" t="s">
        <v>173</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227">
        <f t="shared" si="0"/>
        <v>10</v>
      </c>
      <c r="AP16" s="221"/>
      <c r="AQ16" s="222"/>
      <c r="AR16" s="228" t="str">
        <f>IF('最大、最小接続数計算'!BH16="","",'最大、最小接続数計算'!BH16)</f>
        <v/>
      </c>
      <c r="AS16" s="228"/>
      <c r="AT16" s="228"/>
      <c r="AU16" s="228"/>
      <c r="AV16" s="228"/>
      <c r="AW16" s="228"/>
      <c r="AX16" s="430" t="str">
        <f>IF('最大、最小接続数計算'!BN16="","",'最大、最小接続数計算'!BN16)</f>
        <v/>
      </c>
      <c r="AY16" s="430"/>
      <c r="AZ16" s="430"/>
      <c r="BA16" s="430"/>
      <c r="BB16" s="430"/>
      <c r="BC16" s="430"/>
      <c r="BD16" s="269" t="str">
        <f>IF('最大、最小接続数計算'!BT16="","",'最大、最小接続数計算'!BT16)</f>
        <v/>
      </c>
      <c r="BE16" s="221"/>
      <c r="BF16" s="221"/>
      <c r="BG16" s="221"/>
      <c r="BH16" s="221"/>
      <c r="BI16" s="222"/>
      <c r="BJ16" s="228" t="str">
        <f>IF('最大、最小接続数計算'!BZ16="","",'最大、最小接続数計算'!BZ16)</f>
        <v/>
      </c>
      <c r="BK16" s="228"/>
      <c r="BL16" s="228"/>
      <c r="BM16" s="228"/>
      <c r="BN16" s="228"/>
      <c r="BO16" s="228"/>
      <c r="BP16" s="228" t="str">
        <f>IF('最大、最小接続数計算'!CF16="","",'最大、最小接続数計算'!CF16)</f>
        <v/>
      </c>
      <c r="BQ16" s="228"/>
      <c r="BR16" s="228"/>
      <c r="BS16" s="228"/>
      <c r="BT16" s="228"/>
      <c r="BU16" s="228"/>
      <c r="BV16" s="228" t="str">
        <f>IF('最大、最小接続数計算'!CL16="","",'最大、最小接続数計算'!CL16)</f>
        <v/>
      </c>
      <c r="BW16" s="228"/>
      <c r="BX16" s="228"/>
      <c r="BY16" s="228"/>
      <c r="BZ16" s="228"/>
      <c r="CA16" s="228"/>
      <c r="CB16" s="228" t="str">
        <f>IF('最大、最小接続数計算'!CR16="","",'最大、最小接続数計算'!CR16)</f>
        <v/>
      </c>
      <c r="CC16" s="228"/>
      <c r="CD16" s="228"/>
      <c r="CE16" s="228"/>
      <c r="CF16" s="228"/>
      <c r="CG16" s="228"/>
      <c r="CH16" s="228" t="str">
        <f>IF('最大、最小接続数計算'!CX16="","",'最大、最小接続数計算'!CX16)</f>
        <v/>
      </c>
      <c r="CI16" s="228"/>
      <c r="CJ16" s="228"/>
      <c r="CK16" s="228"/>
      <c r="CL16" s="228"/>
      <c r="CM16" s="229"/>
      <c r="CN16" s="7"/>
    </row>
    <row r="17" spans="1:92" s="1" customFormat="1" ht="18" customHeight="1">
      <c r="A17" s="7"/>
      <c r="B17" s="7"/>
      <c r="C17" s="387" t="s">
        <v>196</v>
      </c>
      <c r="D17" s="388"/>
      <c r="E17" s="389"/>
      <c r="F17" s="393" t="s">
        <v>61</v>
      </c>
      <c r="G17" s="394"/>
      <c r="H17" s="394"/>
      <c r="I17" s="186"/>
      <c r="J17" s="393" t="s">
        <v>62</v>
      </c>
      <c r="K17" s="394"/>
      <c r="L17" s="394"/>
      <c r="M17" s="186"/>
      <c r="N17" s="398" t="s">
        <v>174</v>
      </c>
      <c r="O17" s="399"/>
      <c r="P17" s="399"/>
      <c r="Q17" s="400"/>
      <c r="R17" s="393" t="s">
        <v>141</v>
      </c>
      <c r="S17" s="394"/>
      <c r="T17" s="186"/>
      <c r="U17" s="393" t="s">
        <v>142</v>
      </c>
      <c r="V17" s="394"/>
      <c r="W17" s="186"/>
      <c r="X17" s="398" t="s">
        <v>175</v>
      </c>
      <c r="Y17" s="399"/>
      <c r="Z17" s="400"/>
      <c r="AA17" s="398" t="s">
        <v>176</v>
      </c>
      <c r="AB17" s="399"/>
      <c r="AC17" s="400"/>
      <c r="AD17" s="393" t="s">
        <v>143</v>
      </c>
      <c r="AE17" s="394"/>
      <c r="AF17" s="186"/>
      <c r="AG17" s="480" t="s">
        <v>197</v>
      </c>
      <c r="AH17" s="481"/>
      <c r="AI17" s="482"/>
      <c r="AJ17" s="7"/>
      <c r="AK17" s="7"/>
      <c r="AL17" s="7"/>
      <c r="AM17" s="7"/>
      <c r="AN17" s="7"/>
      <c r="AO17" s="227">
        <f t="shared" si="0"/>
        <v>11</v>
      </c>
      <c r="AP17" s="221"/>
      <c r="AQ17" s="222"/>
      <c r="AR17" s="228" t="str">
        <f>IF('最大、最小接続数計算'!BH17="","",'最大、最小接続数計算'!BH17)</f>
        <v/>
      </c>
      <c r="AS17" s="228"/>
      <c r="AT17" s="228"/>
      <c r="AU17" s="228"/>
      <c r="AV17" s="228"/>
      <c r="AW17" s="228"/>
      <c r="AX17" s="430" t="str">
        <f>IF('最大、最小接続数計算'!BN17="","",'最大、最小接続数計算'!BN17)</f>
        <v/>
      </c>
      <c r="AY17" s="430"/>
      <c r="AZ17" s="430"/>
      <c r="BA17" s="430"/>
      <c r="BB17" s="430"/>
      <c r="BC17" s="430"/>
      <c r="BD17" s="269" t="str">
        <f>IF('最大、最小接続数計算'!BT17="","",'最大、最小接続数計算'!BT17)</f>
        <v/>
      </c>
      <c r="BE17" s="221"/>
      <c r="BF17" s="221"/>
      <c r="BG17" s="221"/>
      <c r="BH17" s="221"/>
      <c r="BI17" s="222"/>
      <c r="BJ17" s="228" t="str">
        <f>IF('最大、最小接続数計算'!BZ17="","",'最大、最小接続数計算'!BZ17)</f>
        <v/>
      </c>
      <c r="BK17" s="228"/>
      <c r="BL17" s="228"/>
      <c r="BM17" s="228"/>
      <c r="BN17" s="228"/>
      <c r="BO17" s="228"/>
      <c r="BP17" s="228" t="str">
        <f>IF('最大、最小接続数計算'!CF17="","",'最大、最小接続数計算'!CF17)</f>
        <v/>
      </c>
      <c r="BQ17" s="228"/>
      <c r="BR17" s="228"/>
      <c r="BS17" s="228"/>
      <c r="BT17" s="228"/>
      <c r="BU17" s="228"/>
      <c r="BV17" s="228" t="str">
        <f>IF('最大、最小接続数計算'!CL17="","",'最大、最小接続数計算'!CL17)</f>
        <v/>
      </c>
      <c r="BW17" s="228"/>
      <c r="BX17" s="228"/>
      <c r="BY17" s="228"/>
      <c r="BZ17" s="228"/>
      <c r="CA17" s="228"/>
      <c r="CB17" s="228" t="str">
        <f>IF('最大、最小接続数計算'!CR17="","",'最大、最小接続数計算'!CR17)</f>
        <v/>
      </c>
      <c r="CC17" s="228"/>
      <c r="CD17" s="228"/>
      <c r="CE17" s="228"/>
      <c r="CF17" s="228"/>
      <c r="CG17" s="228"/>
      <c r="CH17" s="228" t="str">
        <f>IF('最大、最小接続数計算'!CX17="","",'最大、最小接続数計算'!CX17)</f>
        <v/>
      </c>
      <c r="CI17" s="228"/>
      <c r="CJ17" s="228"/>
      <c r="CK17" s="228"/>
      <c r="CL17" s="228"/>
      <c r="CM17" s="229"/>
      <c r="CN17" s="7"/>
    </row>
    <row r="18" spans="1:92" s="1" customFormat="1" ht="18" customHeight="1" thickBot="1">
      <c r="A18" s="7"/>
      <c r="B18" s="7"/>
      <c r="C18" s="390"/>
      <c r="D18" s="391"/>
      <c r="E18" s="392"/>
      <c r="F18" s="395"/>
      <c r="G18" s="396"/>
      <c r="H18" s="396"/>
      <c r="I18" s="397"/>
      <c r="J18" s="395"/>
      <c r="K18" s="396"/>
      <c r="L18" s="396"/>
      <c r="M18" s="397"/>
      <c r="N18" s="401"/>
      <c r="O18" s="402"/>
      <c r="P18" s="402"/>
      <c r="Q18" s="403"/>
      <c r="R18" s="395"/>
      <c r="S18" s="396"/>
      <c r="T18" s="397"/>
      <c r="U18" s="395"/>
      <c r="V18" s="396"/>
      <c r="W18" s="397"/>
      <c r="X18" s="401"/>
      <c r="Y18" s="402"/>
      <c r="Z18" s="403"/>
      <c r="AA18" s="401"/>
      <c r="AB18" s="402"/>
      <c r="AC18" s="403"/>
      <c r="AD18" s="395"/>
      <c r="AE18" s="396"/>
      <c r="AF18" s="397"/>
      <c r="AG18" s="483"/>
      <c r="AH18" s="484"/>
      <c r="AI18" s="485"/>
      <c r="AJ18" s="486" t="s">
        <v>177</v>
      </c>
      <c r="AK18" s="375"/>
      <c r="AL18" s="7"/>
      <c r="AM18" s="7"/>
      <c r="AN18" s="7"/>
      <c r="AO18" s="227">
        <f t="shared" si="0"/>
        <v>12</v>
      </c>
      <c r="AP18" s="221"/>
      <c r="AQ18" s="222"/>
      <c r="AR18" s="228" t="str">
        <f>IF('最大、最小接続数計算'!BH18="","",'最大、最小接続数計算'!BH18)</f>
        <v/>
      </c>
      <c r="AS18" s="228"/>
      <c r="AT18" s="228"/>
      <c r="AU18" s="228"/>
      <c r="AV18" s="228"/>
      <c r="AW18" s="228"/>
      <c r="AX18" s="307" t="str">
        <f>IF('最大、最小接続数計算'!BN18="","",'最大、最小接続数計算'!BN18)</f>
        <v/>
      </c>
      <c r="AY18" s="308"/>
      <c r="AZ18" s="308"/>
      <c r="BA18" s="308"/>
      <c r="BB18" s="308"/>
      <c r="BC18" s="361"/>
      <c r="BD18" s="228" t="str">
        <f>IF('最大、最小接続数計算'!BT18="","",'最大、最小接続数計算'!BT18)</f>
        <v/>
      </c>
      <c r="BE18" s="228"/>
      <c r="BF18" s="228"/>
      <c r="BG18" s="228"/>
      <c r="BH18" s="228"/>
      <c r="BI18" s="228"/>
      <c r="BJ18" s="228" t="str">
        <f>IF('最大、最小接続数計算'!BZ18="","",'最大、最小接続数計算'!BZ18)</f>
        <v/>
      </c>
      <c r="BK18" s="228"/>
      <c r="BL18" s="228"/>
      <c r="BM18" s="228"/>
      <c r="BN18" s="228"/>
      <c r="BO18" s="228"/>
      <c r="BP18" s="228" t="str">
        <f>IF('最大、最小接続数計算'!CF18="","",'最大、最小接続数計算'!CF18)</f>
        <v/>
      </c>
      <c r="BQ18" s="228"/>
      <c r="BR18" s="228"/>
      <c r="BS18" s="228"/>
      <c r="BT18" s="228"/>
      <c r="BU18" s="228"/>
      <c r="BV18" s="228" t="str">
        <f>IF('最大、最小接続数計算'!CL18="","",'最大、最小接続数計算'!CL18)</f>
        <v/>
      </c>
      <c r="BW18" s="228"/>
      <c r="BX18" s="228"/>
      <c r="BY18" s="228"/>
      <c r="BZ18" s="228"/>
      <c r="CA18" s="228"/>
      <c r="CB18" s="228" t="str">
        <f>IF('最大、最小接続数計算'!CR18="","",'最大、最小接続数計算'!CR18)</f>
        <v/>
      </c>
      <c r="CC18" s="228"/>
      <c r="CD18" s="228"/>
      <c r="CE18" s="228"/>
      <c r="CF18" s="228"/>
      <c r="CG18" s="228"/>
      <c r="CH18" s="228" t="str">
        <f>IF('最大、最小接続数計算'!CX18="","",'最大、最小接続数計算'!CX18)</f>
        <v/>
      </c>
      <c r="CI18" s="228"/>
      <c r="CJ18" s="228"/>
      <c r="CK18" s="228"/>
      <c r="CL18" s="228"/>
      <c r="CM18" s="229"/>
      <c r="CN18" s="7"/>
    </row>
    <row r="19" spans="1:92" s="1" customFormat="1" ht="18" customHeight="1" thickTop="1">
      <c r="A19" s="7"/>
      <c r="B19" s="7"/>
      <c r="C19" s="426" t="s">
        <v>250</v>
      </c>
      <c r="D19" s="427"/>
      <c r="E19" s="427"/>
      <c r="F19" s="428" t="str">
        <f ca="1">IF(OR(C19="　",C19=0),"-",INDIRECT(ADDRESS(C19+6,44,1)))</f>
        <v>-</v>
      </c>
      <c r="G19" s="428"/>
      <c r="H19" s="428"/>
      <c r="I19" s="428"/>
      <c r="J19" s="428" t="str">
        <f ca="1">IF(OR(C19="　",C19=0),"-",INDIRECT(ADDRESS(C19+6,50,1)))</f>
        <v>-</v>
      </c>
      <c r="K19" s="428"/>
      <c r="L19" s="428"/>
      <c r="M19" s="428"/>
      <c r="N19" s="428" t="str">
        <f ca="1">IF(OR(C19="　",C19=0),"-",INDIRECT(ADDRESS(C19+6,56,1)))</f>
        <v>-</v>
      </c>
      <c r="O19" s="428"/>
      <c r="P19" s="428"/>
      <c r="Q19" s="428"/>
      <c r="R19" s="429" t="str">
        <f ca="1">IF(OR(C19="　",C19=0),"-",INDIRECT(ADDRESS(C19+6,62,1)))</f>
        <v>-</v>
      </c>
      <c r="S19" s="429"/>
      <c r="T19" s="429"/>
      <c r="U19" s="429" t="str">
        <f ca="1">IF(OR(C19="　",C19=0),"-",INDIRECT(ADDRESS(C19+6,68,1)))</f>
        <v>-</v>
      </c>
      <c r="V19" s="429"/>
      <c r="W19" s="429"/>
      <c r="X19" s="429" t="str">
        <f ca="1">IF(OR(C19="　",C19=0),"-",INDIRECT(ADDRESS(C19+6,74,1)))</f>
        <v>-</v>
      </c>
      <c r="Y19" s="429"/>
      <c r="Z19" s="429"/>
      <c r="AA19" s="429" t="str">
        <f ca="1">IF(OR(C19="　",C19=0),"-",INDIRECT(ADDRESS(C19+6,80,1)))</f>
        <v>-</v>
      </c>
      <c r="AB19" s="429"/>
      <c r="AC19" s="429"/>
      <c r="AD19" s="429" t="str">
        <f ca="1">IF(OR(C19="　",C19=0),"-",INDIRECT(ADDRESS(C19+6,86,1)))</f>
        <v>-</v>
      </c>
      <c r="AE19" s="429"/>
      <c r="AF19" s="429"/>
      <c r="AG19" s="427"/>
      <c r="AH19" s="427"/>
      <c r="AI19" s="431"/>
      <c r="AJ19" s="432">
        <f>IF($C$19="　",0,1)+IF($C$20="　",0,1)+IF($C$21="　",0,1)+IF($C$22="　",0,1)</f>
        <v>0</v>
      </c>
      <c r="AK19" s="433"/>
      <c r="AL19" s="67" t="s">
        <v>177</v>
      </c>
      <c r="AM19" s="7"/>
      <c r="AN19" s="7"/>
      <c r="AO19" s="227">
        <f t="shared" si="0"/>
        <v>13</v>
      </c>
      <c r="AP19" s="221"/>
      <c r="AQ19" s="222"/>
      <c r="AR19" s="228" t="str">
        <f>IF('最大、最小接続数計算'!BH19="","",'最大、最小接続数計算'!BH19)</f>
        <v/>
      </c>
      <c r="AS19" s="228"/>
      <c r="AT19" s="228"/>
      <c r="AU19" s="228"/>
      <c r="AV19" s="228"/>
      <c r="AW19" s="228"/>
      <c r="AX19" s="430" t="str">
        <f>IF('最大、最小接続数計算'!BN19="","",'最大、最小接続数計算'!BN19)</f>
        <v/>
      </c>
      <c r="AY19" s="430"/>
      <c r="AZ19" s="430"/>
      <c r="BA19" s="430"/>
      <c r="BB19" s="430"/>
      <c r="BC19" s="430"/>
      <c r="BD19" s="228" t="str">
        <f>IF('最大、最小接続数計算'!BT19="","",'最大、最小接続数計算'!BT19)</f>
        <v/>
      </c>
      <c r="BE19" s="228"/>
      <c r="BF19" s="228"/>
      <c r="BG19" s="228"/>
      <c r="BH19" s="228"/>
      <c r="BI19" s="228"/>
      <c r="BJ19" s="228" t="str">
        <f>IF('最大、最小接続数計算'!BZ19="","",'最大、最小接続数計算'!BZ19)</f>
        <v/>
      </c>
      <c r="BK19" s="228"/>
      <c r="BL19" s="228"/>
      <c r="BM19" s="228"/>
      <c r="BN19" s="228"/>
      <c r="BO19" s="228"/>
      <c r="BP19" s="228" t="str">
        <f>IF('最大、最小接続数計算'!CF19="","",'最大、最小接続数計算'!CF19)</f>
        <v/>
      </c>
      <c r="BQ19" s="228"/>
      <c r="BR19" s="228"/>
      <c r="BS19" s="228"/>
      <c r="BT19" s="228"/>
      <c r="BU19" s="228"/>
      <c r="BV19" s="228" t="str">
        <f>IF('最大、最小接続数計算'!CL19="","",'最大、最小接続数計算'!CL19)</f>
        <v/>
      </c>
      <c r="BW19" s="228"/>
      <c r="BX19" s="228"/>
      <c r="BY19" s="228"/>
      <c r="BZ19" s="228"/>
      <c r="CA19" s="228"/>
      <c r="CB19" s="228" t="str">
        <f>IF('最大、最小接続数計算'!CR19="","",'最大、最小接続数計算'!CR19)</f>
        <v/>
      </c>
      <c r="CC19" s="228"/>
      <c r="CD19" s="228"/>
      <c r="CE19" s="228"/>
      <c r="CF19" s="228"/>
      <c r="CG19" s="228"/>
      <c r="CH19" s="228" t="str">
        <f>IF('最大、最小接続数計算'!CX19="","",'最大、最小接続数計算'!CX19)</f>
        <v/>
      </c>
      <c r="CI19" s="228"/>
      <c r="CJ19" s="228"/>
      <c r="CK19" s="228"/>
      <c r="CL19" s="228"/>
      <c r="CM19" s="229"/>
      <c r="CN19" s="7"/>
    </row>
    <row r="20" spans="1:92" s="1" customFormat="1" ht="18" customHeight="1">
      <c r="A20" s="7"/>
      <c r="B20" s="7"/>
      <c r="C20" s="437" t="s">
        <v>250</v>
      </c>
      <c r="D20" s="435"/>
      <c r="E20" s="435"/>
      <c r="F20" s="430" t="str">
        <f ca="1">IF(OR(C20="　",C20=0),"-",INDIRECT(ADDRESS(C20+6,44,1)))</f>
        <v>-</v>
      </c>
      <c r="G20" s="430"/>
      <c r="H20" s="430"/>
      <c r="I20" s="430"/>
      <c r="J20" s="430" t="str">
        <f ca="1">IF(OR(C20="　",C20=0),"-",INDIRECT(ADDRESS(C20+6,50,1)))</f>
        <v>-</v>
      </c>
      <c r="K20" s="430"/>
      <c r="L20" s="430"/>
      <c r="M20" s="430"/>
      <c r="N20" s="430" t="str">
        <f ca="1">IF(OR(C20="　",C20=0),"-",INDIRECT(ADDRESS(C20+6,56,1)))</f>
        <v>-</v>
      </c>
      <c r="O20" s="430"/>
      <c r="P20" s="430"/>
      <c r="Q20" s="430"/>
      <c r="R20" s="434" t="str">
        <f ca="1">IF(OR(C20="　",C20=0),"-",INDIRECT(ADDRESS(C20+6,62,1)))</f>
        <v>-</v>
      </c>
      <c r="S20" s="434"/>
      <c r="T20" s="434"/>
      <c r="U20" s="434" t="str">
        <f ca="1">IF(OR(C20="　",C20=0),"-",INDIRECT(ADDRESS(C20+6,68,1)))</f>
        <v>-</v>
      </c>
      <c r="V20" s="434"/>
      <c r="W20" s="434"/>
      <c r="X20" s="434" t="str">
        <f ca="1">IF(OR(C20="　",C20=0),"-",INDIRECT(ADDRESS(C20+6,74,1)))</f>
        <v>-</v>
      </c>
      <c r="Y20" s="434"/>
      <c r="Z20" s="434"/>
      <c r="AA20" s="434" t="str">
        <f ca="1">IF(OR(C20="　",C20=0),"-",INDIRECT(ADDRESS(C20+6,80,1)))</f>
        <v>-</v>
      </c>
      <c r="AB20" s="434"/>
      <c r="AC20" s="434"/>
      <c r="AD20" s="434" t="str">
        <f ca="1">IF(OR(C20="　",C20=0),"-",INDIRECT(ADDRESS(C20+6,86,1)))</f>
        <v>-</v>
      </c>
      <c r="AE20" s="434"/>
      <c r="AF20" s="434"/>
      <c r="AG20" s="435"/>
      <c r="AH20" s="435"/>
      <c r="AI20" s="436"/>
      <c r="AJ20" s="7"/>
      <c r="AK20" s="7"/>
      <c r="AL20" s="7"/>
      <c r="AM20" s="7"/>
      <c r="AN20" s="7"/>
      <c r="AO20" s="227">
        <f t="shared" si="0"/>
        <v>14</v>
      </c>
      <c r="AP20" s="221"/>
      <c r="AQ20" s="222"/>
      <c r="AR20" s="228" t="str">
        <f>IF('最大、最小接続数計算'!BH20="","",'最大、最小接続数計算'!BH20)</f>
        <v/>
      </c>
      <c r="AS20" s="228"/>
      <c r="AT20" s="228"/>
      <c r="AU20" s="228"/>
      <c r="AV20" s="228"/>
      <c r="AW20" s="228"/>
      <c r="AX20" s="430" t="str">
        <f>IF('最大、最小接続数計算'!BN20="","",'最大、最小接続数計算'!BN20)</f>
        <v/>
      </c>
      <c r="AY20" s="430"/>
      <c r="AZ20" s="430"/>
      <c r="BA20" s="430"/>
      <c r="BB20" s="430"/>
      <c r="BC20" s="430"/>
      <c r="BD20" s="228" t="str">
        <f>IF('最大、最小接続数計算'!BT20="","",'最大、最小接続数計算'!BT20)</f>
        <v/>
      </c>
      <c r="BE20" s="228"/>
      <c r="BF20" s="228"/>
      <c r="BG20" s="228"/>
      <c r="BH20" s="228"/>
      <c r="BI20" s="228"/>
      <c r="BJ20" s="228" t="str">
        <f>IF('最大、最小接続数計算'!BZ20="","",'最大、最小接続数計算'!BZ20)</f>
        <v/>
      </c>
      <c r="BK20" s="228"/>
      <c r="BL20" s="228"/>
      <c r="BM20" s="228"/>
      <c r="BN20" s="228"/>
      <c r="BO20" s="228"/>
      <c r="BP20" s="228" t="str">
        <f>IF('最大、最小接続数計算'!CF20="","",'最大、最小接続数計算'!CF20)</f>
        <v/>
      </c>
      <c r="BQ20" s="228"/>
      <c r="BR20" s="228"/>
      <c r="BS20" s="228"/>
      <c r="BT20" s="228"/>
      <c r="BU20" s="228"/>
      <c r="BV20" s="228" t="str">
        <f>IF('最大、最小接続数計算'!CL20="","",'最大、最小接続数計算'!CL20)</f>
        <v/>
      </c>
      <c r="BW20" s="228"/>
      <c r="BX20" s="228"/>
      <c r="BY20" s="228"/>
      <c r="BZ20" s="228"/>
      <c r="CA20" s="228"/>
      <c r="CB20" s="228" t="str">
        <f>IF('最大、最小接続数計算'!CR20="","",'最大、最小接続数計算'!CR20)</f>
        <v/>
      </c>
      <c r="CC20" s="228"/>
      <c r="CD20" s="228"/>
      <c r="CE20" s="228"/>
      <c r="CF20" s="228"/>
      <c r="CG20" s="228"/>
      <c r="CH20" s="228" t="str">
        <f>IF('最大、最小接続数計算'!CX20="","",'最大、最小接続数計算'!CX20)</f>
        <v/>
      </c>
      <c r="CI20" s="228"/>
      <c r="CJ20" s="228"/>
      <c r="CK20" s="228"/>
      <c r="CL20" s="228"/>
      <c r="CM20" s="229"/>
      <c r="CN20" s="7"/>
    </row>
    <row r="21" spans="1:92" s="1" customFormat="1" ht="18" customHeight="1">
      <c r="A21" s="7"/>
      <c r="B21" s="7"/>
      <c r="C21" s="437" t="s">
        <v>250</v>
      </c>
      <c r="D21" s="435"/>
      <c r="E21" s="435"/>
      <c r="F21" s="430" t="str">
        <f ca="1">IF(OR(C21="　",C21=0),"-",INDIRECT(ADDRESS(C21+6,44,1)))</f>
        <v>-</v>
      </c>
      <c r="G21" s="430"/>
      <c r="H21" s="430"/>
      <c r="I21" s="430"/>
      <c r="J21" s="430" t="str">
        <f ca="1">IF(OR(C21="　",C21=0),"-",INDIRECT(ADDRESS(C21+6,50,1)))</f>
        <v>-</v>
      </c>
      <c r="K21" s="430"/>
      <c r="L21" s="430"/>
      <c r="M21" s="430"/>
      <c r="N21" s="430" t="str">
        <f ca="1">IF(OR(C21="　",C21=0),"-",INDIRECT(ADDRESS(C21+6,56,1)))</f>
        <v>-</v>
      </c>
      <c r="O21" s="430"/>
      <c r="P21" s="430"/>
      <c r="Q21" s="430"/>
      <c r="R21" s="434" t="str">
        <f ca="1">IF(OR(C21="　",C21=0),"-",INDIRECT(ADDRESS(C21+6,62,1)))</f>
        <v>-</v>
      </c>
      <c r="S21" s="434"/>
      <c r="T21" s="434"/>
      <c r="U21" s="434" t="str">
        <f ca="1">IF(OR(C21="　",C21=0),"-",INDIRECT(ADDRESS(C21+6,68,1)))</f>
        <v>-</v>
      </c>
      <c r="V21" s="434"/>
      <c r="W21" s="434"/>
      <c r="X21" s="434" t="str">
        <f ca="1">IF(OR(C21="　",C21=0),"-",INDIRECT(ADDRESS(C21+6,74,1)))</f>
        <v>-</v>
      </c>
      <c r="Y21" s="434"/>
      <c r="Z21" s="434"/>
      <c r="AA21" s="434" t="str">
        <f ca="1">IF(OR(C21="　",C21=0),"-",INDIRECT(ADDRESS(C21+6,80,1)))</f>
        <v>-</v>
      </c>
      <c r="AB21" s="434"/>
      <c r="AC21" s="434"/>
      <c r="AD21" s="434" t="str">
        <f ca="1">IF(OR(C21="　",C21=0),"-",INDIRECT(ADDRESS(C21+6,86,1)))</f>
        <v>-</v>
      </c>
      <c r="AE21" s="434"/>
      <c r="AF21" s="434"/>
      <c r="AG21" s="435"/>
      <c r="AH21" s="435"/>
      <c r="AI21" s="436"/>
      <c r="AJ21" s="41"/>
      <c r="AK21" s="7"/>
      <c r="AL21" s="7"/>
      <c r="AM21" s="7"/>
      <c r="AN21" s="7"/>
      <c r="AO21" s="227">
        <f t="shared" si="0"/>
        <v>15</v>
      </c>
      <c r="AP21" s="221"/>
      <c r="AQ21" s="222"/>
      <c r="AR21" s="228" t="str">
        <f>IF('最大、最小接続数計算'!BH21="","",'最大、最小接続数計算'!BH21)</f>
        <v/>
      </c>
      <c r="AS21" s="228"/>
      <c r="AT21" s="228"/>
      <c r="AU21" s="228"/>
      <c r="AV21" s="228"/>
      <c r="AW21" s="228"/>
      <c r="AX21" s="430" t="str">
        <f>IF('最大、最小接続数計算'!BN21="","",'最大、最小接続数計算'!BN21)</f>
        <v/>
      </c>
      <c r="AY21" s="430"/>
      <c r="AZ21" s="430"/>
      <c r="BA21" s="430"/>
      <c r="BB21" s="430"/>
      <c r="BC21" s="430"/>
      <c r="BD21" s="228" t="str">
        <f>IF('最大、最小接続数計算'!BT21="","",'最大、最小接続数計算'!BT21)</f>
        <v/>
      </c>
      <c r="BE21" s="228"/>
      <c r="BF21" s="228"/>
      <c r="BG21" s="228"/>
      <c r="BH21" s="228"/>
      <c r="BI21" s="228"/>
      <c r="BJ21" s="228" t="str">
        <f>IF('最大、最小接続数計算'!BZ21="","",'最大、最小接続数計算'!BZ21)</f>
        <v/>
      </c>
      <c r="BK21" s="228"/>
      <c r="BL21" s="228"/>
      <c r="BM21" s="228"/>
      <c r="BN21" s="228"/>
      <c r="BO21" s="228"/>
      <c r="BP21" s="228" t="str">
        <f>IF('最大、最小接続数計算'!CF21="","",'最大、最小接続数計算'!CF21)</f>
        <v/>
      </c>
      <c r="BQ21" s="228"/>
      <c r="BR21" s="228"/>
      <c r="BS21" s="228"/>
      <c r="BT21" s="228"/>
      <c r="BU21" s="228"/>
      <c r="BV21" s="228" t="str">
        <f>IF('最大、最小接続数計算'!CL21="","",'最大、最小接続数計算'!CL21)</f>
        <v/>
      </c>
      <c r="BW21" s="228"/>
      <c r="BX21" s="228"/>
      <c r="BY21" s="228"/>
      <c r="BZ21" s="228"/>
      <c r="CA21" s="228"/>
      <c r="CB21" s="228" t="str">
        <f>IF('最大、最小接続数計算'!CR21="","",'最大、最小接続数計算'!CR21)</f>
        <v/>
      </c>
      <c r="CC21" s="228"/>
      <c r="CD21" s="228"/>
      <c r="CE21" s="228"/>
      <c r="CF21" s="228"/>
      <c r="CG21" s="228"/>
      <c r="CH21" s="228" t="str">
        <f>IF('最大、最小接続数計算'!CX21="","",'最大、最小接続数計算'!CX21)</f>
        <v/>
      </c>
      <c r="CI21" s="228"/>
      <c r="CJ21" s="228"/>
      <c r="CK21" s="228"/>
      <c r="CL21" s="228"/>
      <c r="CM21" s="229"/>
      <c r="CN21" s="7"/>
    </row>
    <row r="22" spans="1:92" s="1" customFormat="1" ht="18" customHeight="1" thickBot="1">
      <c r="A22" s="7"/>
      <c r="B22" s="7"/>
      <c r="C22" s="404" t="s">
        <v>250</v>
      </c>
      <c r="D22" s="377"/>
      <c r="E22" s="377"/>
      <c r="F22" s="405" t="str">
        <f ca="1">IF(OR(C22="　",C22=0),"-",INDIRECT(ADDRESS(C22+6,44,1)))</f>
        <v>-</v>
      </c>
      <c r="G22" s="405"/>
      <c r="H22" s="405"/>
      <c r="I22" s="405"/>
      <c r="J22" s="405" t="str">
        <f ca="1">IF(OR(C22="　",C22=0),"-",INDIRECT(ADDRESS(C22+6,50,1)))</f>
        <v>-</v>
      </c>
      <c r="K22" s="405"/>
      <c r="L22" s="405"/>
      <c r="M22" s="405"/>
      <c r="N22" s="405" t="str">
        <f ca="1">IF(OR(C22="　",C22=0),"-",INDIRECT(ADDRESS(C22+6,56,1)))</f>
        <v>-</v>
      </c>
      <c r="O22" s="405"/>
      <c r="P22" s="405"/>
      <c r="Q22" s="405"/>
      <c r="R22" s="438" t="str">
        <f ca="1">IF(OR(C22="　",C22=0),"-",INDIRECT(ADDRESS(C22+6,62,1)))</f>
        <v>-</v>
      </c>
      <c r="S22" s="438"/>
      <c r="T22" s="438"/>
      <c r="U22" s="438" t="str">
        <f ca="1">IF(OR(C22="　",C22=0),"-",INDIRECT(ADDRESS(C22+6,68,1)))</f>
        <v>-</v>
      </c>
      <c r="V22" s="438"/>
      <c r="W22" s="438"/>
      <c r="X22" s="438" t="str">
        <f ca="1">IF(OR(C22="　",C22=0),"-",INDIRECT(ADDRESS(C22+6,74,1)))</f>
        <v>-</v>
      </c>
      <c r="Y22" s="438"/>
      <c r="Z22" s="438"/>
      <c r="AA22" s="438" t="str">
        <f ca="1">IF(OR(C22="　",C22=0),"-",INDIRECT(ADDRESS(C22+6,80,1)))</f>
        <v>-</v>
      </c>
      <c r="AB22" s="438"/>
      <c r="AC22" s="438"/>
      <c r="AD22" s="438" t="str">
        <f ca="1">IF(OR(C22="　",C22=0),"-",INDIRECT(ADDRESS(C22+6,86,1)))</f>
        <v>-</v>
      </c>
      <c r="AE22" s="438"/>
      <c r="AF22" s="438"/>
      <c r="AG22" s="377"/>
      <c r="AH22" s="377"/>
      <c r="AI22" s="378"/>
      <c r="AJ22" s="7"/>
      <c r="AK22" s="7"/>
      <c r="AL22" s="7"/>
      <c r="AM22" s="7"/>
      <c r="AN22" s="7"/>
      <c r="AO22" s="227">
        <f t="shared" si="0"/>
        <v>16</v>
      </c>
      <c r="AP22" s="221"/>
      <c r="AQ22" s="222"/>
      <c r="AR22" s="228" t="str">
        <f>IF('最大、最小接続数計算'!BH22="","",'最大、最小接続数計算'!BH22)</f>
        <v/>
      </c>
      <c r="AS22" s="228"/>
      <c r="AT22" s="228"/>
      <c r="AU22" s="228"/>
      <c r="AV22" s="228"/>
      <c r="AW22" s="228"/>
      <c r="AX22" s="430" t="str">
        <f>IF('最大、最小接続数計算'!BN22="","",'最大、最小接続数計算'!BN22)</f>
        <v/>
      </c>
      <c r="AY22" s="430"/>
      <c r="AZ22" s="430"/>
      <c r="BA22" s="430"/>
      <c r="BB22" s="430"/>
      <c r="BC22" s="430"/>
      <c r="BD22" s="228" t="str">
        <f>IF('最大、最小接続数計算'!BT22="","",'最大、最小接続数計算'!BT22)</f>
        <v/>
      </c>
      <c r="BE22" s="228"/>
      <c r="BF22" s="228"/>
      <c r="BG22" s="228"/>
      <c r="BH22" s="228"/>
      <c r="BI22" s="228"/>
      <c r="BJ22" s="228" t="str">
        <f>IF('最大、最小接続数計算'!BZ22="","",'最大、最小接続数計算'!BZ22)</f>
        <v/>
      </c>
      <c r="BK22" s="228"/>
      <c r="BL22" s="228"/>
      <c r="BM22" s="228"/>
      <c r="BN22" s="228"/>
      <c r="BO22" s="228"/>
      <c r="BP22" s="228" t="str">
        <f>IF('最大、最小接続数計算'!CF22="","",'最大、最小接続数計算'!CF22)</f>
        <v/>
      </c>
      <c r="BQ22" s="228"/>
      <c r="BR22" s="228"/>
      <c r="BS22" s="228"/>
      <c r="BT22" s="228"/>
      <c r="BU22" s="228"/>
      <c r="BV22" s="228" t="str">
        <f>IF('最大、最小接続数計算'!CL22="","",'最大、最小接続数計算'!CL22)</f>
        <v/>
      </c>
      <c r="BW22" s="228"/>
      <c r="BX22" s="228"/>
      <c r="BY22" s="228"/>
      <c r="BZ22" s="228"/>
      <c r="CA22" s="228"/>
      <c r="CB22" s="228" t="str">
        <f>IF('最大、最小接続数計算'!CR22="","",'最大、最小接続数計算'!CR22)</f>
        <v/>
      </c>
      <c r="CC22" s="228"/>
      <c r="CD22" s="228"/>
      <c r="CE22" s="228"/>
      <c r="CF22" s="228"/>
      <c r="CG22" s="228"/>
      <c r="CH22" s="228" t="str">
        <f>IF('最大、最小接続数計算'!CX22="","",'最大、最小接続数計算'!CX22)</f>
        <v/>
      </c>
      <c r="CI22" s="228"/>
      <c r="CJ22" s="228"/>
      <c r="CK22" s="228"/>
      <c r="CL22" s="228"/>
      <c r="CM22" s="229"/>
      <c r="CN22" s="7"/>
    </row>
    <row r="23" spans="1:92" s="1" customFormat="1" ht="18" customHeight="1">
      <c r="A23" s="7"/>
      <c r="B23" s="7"/>
      <c r="C23" s="7" t="s">
        <v>195</v>
      </c>
      <c r="D23" s="64"/>
      <c r="E23" s="64"/>
      <c r="F23" s="53"/>
      <c r="G23" s="53"/>
      <c r="H23" s="53"/>
      <c r="I23" s="53"/>
      <c r="J23" s="53"/>
      <c r="K23" s="53"/>
      <c r="L23" s="53"/>
      <c r="M23" s="53"/>
      <c r="N23" s="53"/>
      <c r="O23" s="53"/>
      <c r="P23" s="53"/>
      <c r="Q23" s="53"/>
      <c r="R23" s="65"/>
      <c r="S23" s="65"/>
      <c r="T23" s="65"/>
      <c r="U23" s="65"/>
      <c r="V23" s="65"/>
      <c r="W23" s="65"/>
      <c r="X23" s="65"/>
      <c r="Y23" s="65"/>
      <c r="Z23" s="65"/>
      <c r="AA23" s="65"/>
      <c r="AB23" s="65"/>
      <c r="AC23" s="65"/>
      <c r="AD23" s="65"/>
      <c r="AE23" s="65"/>
      <c r="AF23" s="65"/>
      <c r="AG23" s="64"/>
      <c r="AH23" s="64"/>
      <c r="AI23" s="64"/>
      <c r="AJ23" s="7"/>
      <c r="AK23" s="7"/>
      <c r="AL23" s="7"/>
      <c r="AM23" s="7"/>
      <c r="AN23" s="7"/>
      <c r="AO23" s="227">
        <f t="shared" si="0"/>
        <v>17</v>
      </c>
      <c r="AP23" s="221"/>
      <c r="AQ23" s="222"/>
      <c r="AR23" s="228" t="str">
        <f>IF('最大、最小接続数計算'!BH23="","",'最大、最小接続数計算'!BH23)</f>
        <v/>
      </c>
      <c r="AS23" s="228"/>
      <c r="AT23" s="228"/>
      <c r="AU23" s="228"/>
      <c r="AV23" s="228"/>
      <c r="AW23" s="228"/>
      <c r="AX23" s="430" t="str">
        <f>IF('最大、最小接続数計算'!BN23="","",'最大、最小接続数計算'!BN23)</f>
        <v/>
      </c>
      <c r="AY23" s="430"/>
      <c r="AZ23" s="430"/>
      <c r="BA23" s="430"/>
      <c r="BB23" s="430"/>
      <c r="BC23" s="430"/>
      <c r="BD23" s="228" t="str">
        <f>IF('最大、最小接続数計算'!BT23="","",'最大、最小接続数計算'!BT23)</f>
        <v/>
      </c>
      <c r="BE23" s="228"/>
      <c r="BF23" s="228"/>
      <c r="BG23" s="228"/>
      <c r="BH23" s="228"/>
      <c r="BI23" s="228"/>
      <c r="BJ23" s="228" t="str">
        <f>IF('最大、最小接続数計算'!BZ23="","",'最大、最小接続数計算'!BZ23)</f>
        <v/>
      </c>
      <c r="BK23" s="228"/>
      <c r="BL23" s="228"/>
      <c r="BM23" s="228"/>
      <c r="BN23" s="228"/>
      <c r="BO23" s="228"/>
      <c r="BP23" s="228" t="str">
        <f>IF('最大、最小接続数計算'!CF23="","",'最大、最小接続数計算'!CF23)</f>
        <v/>
      </c>
      <c r="BQ23" s="228"/>
      <c r="BR23" s="228"/>
      <c r="BS23" s="228"/>
      <c r="BT23" s="228"/>
      <c r="BU23" s="228"/>
      <c r="BV23" s="228" t="str">
        <f>IF('最大、最小接続数計算'!CL23="","",'最大、最小接続数計算'!CL23)</f>
        <v/>
      </c>
      <c r="BW23" s="228"/>
      <c r="BX23" s="228"/>
      <c r="BY23" s="228"/>
      <c r="BZ23" s="228"/>
      <c r="CA23" s="228"/>
      <c r="CB23" s="228" t="str">
        <f>IF('最大、最小接続数計算'!CR23="","",'最大、最小接続数計算'!CR23)</f>
        <v/>
      </c>
      <c r="CC23" s="228"/>
      <c r="CD23" s="228"/>
      <c r="CE23" s="228"/>
      <c r="CF23" s="228"/>
      <c r="CG23" s="228"/>
      <c r="CH23" s="228" t="str">
        <f>IF('最大、最小接続数計算'!CX23="","",'最大、最小接続数計算'!CX23)</f>
        <v/>
      </c>
      <c r="CI23" s="228"/>
      <c r="CJ23" s="228"/>
      <c r="CK23" s="228"/>
      <c r="CL23" s="228"/>
      <c r="CM23" s="229"/>
      <c r="CN23" s="7"/>
    </row>
    <row r="24" spans="1:92" s="1" customFormat="1" ht="18" customHeight="1">
      <c r="A24" s="7"/>
      <c r="B24" s="7"/>
      <c r="C24" s="7" t="s">
        <v>198</v>
      </c>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227">
        <f t="shared" si="0"/>
        <v>18</v>
      </c>
      <c r="AP24" s="221"/>
      <c r="AQ24" s="222"/>
      <c r="AR24" s="228" t="str">
        <f>IF('最大、最小接続数計算'!BH24="","",'最大、最小接続数計算'!BH24)</f>
        <v/>
      </c>
      <c r="AS24" s="228"/>
      <c r="AT24" s="228"/>
      <c r="AU24" s="228"/>
      <c r="AV24" s="228"/>
      <c r="AW24" s="228"/>
      <c r="AX24" s="430" t="str">
        <f>IF('最大、最小接続数計算'!BN24="","",'最大、最小接続数計算'!BN24)</f>
        <v/>
      </c>
      <c r="AY24" s="430"/>
      <c r="AZ24" s="430"/>
      <c r="BA24" s="430"/>
      <c r="BB24" s="430"/>
      <c r="BC24" s="430"/>
      <c r="BD24" s="228" t="str">
        <f>IF('最大、最小接続数計算'!BT24="","",'最大、最小接続数計算'!BT24)</f>
        <v/>
      </c>
      <c r="BE24" s="228"/>
      <c r="BF24" s="228"/>
      <c r="BG24" s="228"/>
      <c r="BH24" s="228"/>
      <c r="BI24" s="228"/>
      <c r="BJ24" s="228" t="str">
        <f>IF('最大、最小接続数計算'!BZ24="","",'最大、最小接続数計算'!BZ24)</f>
        <v/>
      </c>
      <c r="BK24" s="228"/>
      <c r="BL24" s="228"/>
      <c r="BM24" s="228"/>
      <c r="BN24" s="228"/>
      <c r="BO24" s="228"/>
      <c r="BP24" s="228" t="str">
        <f>IF('最大、最小接続数計算'!CF24="","",'最大、最小接続数計算'!CF24)</f>
        <v/>
      </c>
      <c r="BQ24" s="228"/>
      <c r="BR24" s="228"/>
      <c r="BS24" s="228"/>
      <c r="BT24" s="228"/>
      <c r="BU24" s="228"/>
      <c r="BV24" s="228" t="str">
        <f>IF('最大、最小接続数計算'!CL24="","",'最大、最小接続数計算'!CL24)</f>
        <v/>
      </c>
      <c r="BW24" s="228"/>
      <c r="BX24" s="228"/>
      <c r="BY24" s="228"/>
      <c r="BZ24" s="228"/>
      <c r="CA24" s="228"/>
      <c r="CB24" s="228" t="str">
        <f>IF('最大、最小接続数計算'!CR24="","",'最大、最小接続数計算'!CR24)</f>
        <v/>
      </c>
      <c r="CC24" s="228"/>
      <c r="CD24" s="228"/>
      <c r="CE24" s="228"/>
      <c r="CF24" s="228"/>
      <c r="CG24" s="228"/>
      <c r="CH24" s="228" t="str">
        <f>IF('最大、最小接続数計算'!CX24="","",'最大、最小接続数計算'!CX24)</f>
        <v/>
      </c>
      <c r="CI24" s="228"/>
      <c r="CJ24" s="228"/>
      <c r="CK24" s="228"/>
      <c r="CL24" s="228"/>
      <c r="CM24" s="229"/>
      <c r="CN24" s="7"/>
    </row>
    <row r="25" spans="1:92" s="1" customFormat="1" ht="18" customHeight="1" thickBot="1">
      <c r="A25" s="7"/>
      <c r="B25" s="7"/>
      <c r="C25" s="12" t="s">
        <v>200</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375" t="s">
        <v>178</v>
      </c>
      <c r="AK25" s="375"/>
      <c r="AL25" s="7"/>
      <c r="AM25" s="7"/>
      <c r="AN25" s="7"/>
      <c r="AO25" s="227">
        <f t="shared" si="0"/>
        <v>19</v>
      </c>
      <c r="AP25" s="221"/>
      <c r="AQ25" s="222"/>
      <c r="AR25" s="228" t="str">
        <f>IF('最大、最小接続数計算'!BH25="","",'最大、最小接続数計算'!BH25)</f>
        <v/>
      </c>
      <c r="AS25" s="228"/>
      <c r="AT25" s="228"/>
      <c r="AU25" s="228"/>
      <c r="AV25" s="228"/>
      <c r="AW25" s="228"/>
      <c r="AX25" s="430" t="str">
        <f>IF('最大、最小接続数計算'!BN25="","",'最大、最小接続数計算'!BN25)</f>
        <v/>
      </c>
      <c r="AY25" s="430"/>
      <c r="AZ25" s="430"/>
      <c r="BA25" s="430"/>
      <c r="BB25" s="430"/>
      <c r="BC25" s="430"/>
      <c r="BD25" s="228" t="str">
        <f>IF('最大、最小接続数計算'!BT25="","",'最大、最小接続数計算'!BT25)</f>
        <v/>
      </c>
      <c r="BE25" s="228"/>
      <c r="BF25" s="228"/>
      <c r="BG25" s="228"/>
      <c r="BH25" s="228"/>
      <c r="BI25" s="228"/>
      <c r="BJ25" s="228" t="str">
        <f>IF('最大、最小接続数計算'!BZ25="","",'最大、最小接続数計算'!BZ25)</f>
        <v/>
      </c>
      <c r="BK25" s="228"/>
      <c r="BL25" s="228"/>
      <c r="BM25" s="228"/>
      <c r="BN25" s="228"/>
      <c r="BO25" s="228"/>
      <c r="BP25" s="228" t="str">
        <f>IF('最大、最小接続数計算'!CF25="","",'最大、最小接続数計算'!CF25)</f>
        <v/>
      </c>
      <c r="BQ25" s="228"/>
      <c r="BR25" s="228"/>
      <c r="BS25" s="228"/>
      <c r="BT25" s="228"/>
      <c r="BU25" s="228"/>
      <c r="BV25" s="228" t="str">
        <f>IF('最大、最小接続数計算'!CL25="","",'最大、最小接続数計算'!CL25)</f>
        <v/>
      </c>
      <c r="BW25" s="228"/>
      <c r="BX25" s="228"/>
      <c r="BY25" s="228"/>
      <c r="BZ25" s="228"/>
      <c r="CA25" s="228"/>
      <c r="CB25" s="228" t="str">
        <f>IF('最大、最小接続数計算'!CR25="","",'最大、最小接続数計算'!CR25)</f>
        <v/>
      </c>
      <c r="CC25" s="228"/>
      <c r="CD25" s="228"/>
      <c r="CE25" s="228"/>
      <c r="CF25" s="228"/>
      <c r="CG25" s="228"/>
      <c r="CH25" s="228" t="str">
        <f>IF('最大、最小接続数計算'!CX25="","",'最大、最小接続数計算'!CX25)</f>
        <v/>
      </c>
      <c r="CI25" s="228"/>
      <c r="CJ25" s="228"/>
      <c r="CK25" s="228"/>
      <c r="CL25" s="228"/>
      <c r="CM25" s="229"/>
      <c r="CN25" s="7"/>
    </row>
    <row r="26" spans="1:92" s="1" customFormat="1" ht="18" customHeight="1" thickBot="1">
      <c r="A26" s="7"/>
      <c r="B26" s="7"/>
      <c r="C26" s="379" t="str">
        <f>IF($AJ$26=5,"-",IF($AJ$26=4,"NG　異なるメーカーの太陽電池モジュールは搭載できません。",IF(AJ26=3,"NG　枚数欄に0は入力しないでください。",IF($AJ$26=0,"OK",IF($AJ$26=1,"OK　電気的にはこれらのモジュールを同一回路に混載することは可能ですが、最終的な判断はモジュールメーカーに問い合わせてください。","NG　これらのモジュールを同一回路に混載するのは避けてください。")))))</f>
        <v>-</v>
      </c>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1"/>
      <c r="AJ26" s="382">
        <f>IF($AJ$19=0,5,IF(NOT(AND(OR(F19=F20,F19="-",F20="-"),OR(F19=F21,F19="-",F21="-"),OR(F19=F22,F19="-",F22="-"),OR(F20=F21,F20="-",F21="-"),OR(F20=F22,F20="-",F22="-"),OR(F19=F22,F19="-",F22="-"))),4,IF(OR($AG$19&amp;""="0",$AG$20&amp;""="0",$AG$21&amp;""="0",$AG$22&amp;""="0"),3,IF($AJ$19=1,0,IF(AND(IFERROR(ABS($U$19-$U$20),0)&lt;=0.1,IFERROR(ABS($U$19-$U$21),0)&lt;=0.1,IFERROR(ABS($U$19-$U$22),0)&lt;=0.1,IFERROR(ABS($U$20-$U$21),0)&lt;=0.1,IFERROR(ABS($U$20-$U$22),0)&lt;=0.1,IFERROR(ABS($U$21-$U$22),0)&lt;=0.1,IFERROR(ABS($AA$19-$AA$20),0)&lt;=0.1,IFERROR(ABS($AA$19-$AA$21),0)&lt;=0.1,IFERROR(ABS($AA$19-$AA$22),0)&lt;=0.1,IFERROR(ABS($AA$20-$AA$21),0)&lt;=0.1,IFERROR(ABS($AA$20-$AA$22),0)&lt;=0.1,IFERROR(ABS($AA$21-$AA$22),0)&lt;=0.1),1,2)))))</f>
        <v>5</v>
      </c>
      <c r="AK26" s="383"/>
      <c r="AL26" s="66" t="s">
        <v>178</v>
      </c>
      <c r="AM26" s="7"/>
      <c r="AN26" s="7"/>
      <c r="AO26" s="227">
        <f t="shared" si="0"/>
        <v>20</v>
      </c>
      <c r="AP26" s="221"/>
      <c r="AQ26" s="222"/>
      <c r="AR26" s="269" t="str">
        <f>IF('最大、最小接続数計算'!BH26="","",'最大、最小接続数計算'!BH26)</f>
        <v/>
      </c>
      <c r="AS26" s="221"/>
      <c r="AT26" s="221"/>
      <c r="AU26" s="221"/>
      <c r="AV26" s="221"/>
      <c r="AW26" s="222"/>
      <c r="AX26" s="307" t="str">
        <f>IF('最大、最小接続数計算'!BN26="","",'最大、最小接続数計算'!BN26)</f>
        <v/>
      </c>
      <c r="AY26" s="308"/>
      <c r="AZ26" s="308"/>
      <c r="BA26" s="308"/>
      <c r="BB26" s="308"/>
      <c r="BC26" s="361"/>
      <c r="BD26" s="269" t="str">
        <f>IF('最大、最小接続数計算'!BT26="","",'最大、最小接続数計算'!BT26)</f>
        <v/>
      </c>
      <c r="BE26" s="221"/>
      <c r="BF26" s="221"/>
      <c r="BG26" s="221"/>
      <c r="BH26" s="221"/>
      <c r="BI26" s="222"/>
      <c r="BJ26" s="269" t="str">
        <f>IF('最大、最小接続数計算'!BZ26="","",'最大、最小接続数計算'!BZ26)</f>
        <v/>
      </c>
      <c r="BK26" s="221"/>
      <c r="BL26" s="221"/>
      <c r="BM26" s="221"/>
      <c r="BN26" s="221"/>
      <c r="BO26" s="222"/>
      <c r="BP26" s="269" t="str">
        <f>IF('最大、最小接続数計算'!CF26="","",'最大、最小接続数計算'!CF26)</f>
        <v/>
      </c>
      <c r="BQ26" s="221"/>
      <c r="BR26" s="221"/>
      <c r="BS26" s="221"/>
      <c r="BT26" s="221"/>
      <c r="BU26" s="222"/>
      <c r="BV26" s="269" t="str">
        <f>IF('最大、最小接続数計算'!CL26="","",'最大、最小接続数計算'!CL26)</f>
        <v/>
      </c>
      <c r="BW26" s="221"/>
      <c r="BX26" s="221"/>
      <c r="BY26" s="221"/>
      <c r="BZ26" s="221"/>
      <c r="CA26" s="222"/>
      <c r="CB26" s="269" t="str">
        <f>IF('最大、最小接続数計算'!CR26="","",'最大、最小接続数計算'!CR26)</f>
        <v/>
      </c>
      <c r="CC26" s="221"/>
      <c r="CD26" s="221"/>
      <c r="CE26" s="221"/>
      <c r="CF26" s="221"/>
      <c r="CG26" s="222"/>
      <c r="CH26" s="269" t="str">
        <f>IF('最大、最小接続数計算'!CX26="","",'最大、最小接続数計算'!CX26)</f>
        <v/>
      </c>
      <c r="CI26" s="221"/>
      <c r="CJ26" s="221"/>
      <c r="CK26" s="221"/>
      <c r="CL26" s="221"/>
      <c r="CM26" s="306"/>
      <c r="CN26" s="7"/>
    </row>
    <row r="27" spans="1:92" s="1" customFormat="1" ht="18" customHeight="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227">
        <f t="shared" si="0"/>
        <v>21</v>
      </c>
      <c r="AP27" s="221"/>
      <c r="AQ27" s="222"/>
      <c r="AR27" s="269" t="str">
        <f>IF('最大、最小接続数計算'!BH27="","",'最大、最小接続数計算'!BH27)</f>
        <v/>
      </c>
      <c r="AS27" s="221"/>
      <c r="AT27" s="221"/>
      <c r="AU27" s="221"/>
      <c r="AV27" s="221"/>
      <c r="AW27" s="222"/>
      <c r="AX27" s="307" t="str">
        <f>IF('最大、最小接続数計算'!BN27="","",'最大、最小接続数計算'!BN27)</f>
        <v/>
      </c>
      <c r="AY27" s="308"/>
      <c r="AZ27" s="308"/>
      <c r="BA27" s="308"/>
      <c r="BB27" s="308"/>
      <c r="BC27" s="361"/>
      <c r="BD27" s="269" t="str">
        <f>IF('最大、最小接続数計算'!BT27="","",'最大、最小接続数計算'!BT27)</f>
        <v/>
      </c>
      <c r="BE27" s="221"/>
      <c r="BF27" s="221"/>
      <c r="BG27" s="221"/>
      <c r="BH27" s="221"/>
      <c r="BI27" s="222"/>
      <c r="BJ27" s="269" t="str">
        <f>IF('最大、最小接続数計算'!BZ27="","",'最大、最小接続数計算'!BZ27)</f>
        <v/>
      </c>
      <c r="BK27" s="221"/>
      <c r="BL27" s="221"/>
      <c r="BM27" s="221"/>
      <c r="BN27" s="221"/>
      <c r="BO27" s="222"/>
      <c r="BP27" s="269" t="str">
        <f>IF('最大、最小接続数計算'!CF27="","",'最大、最小接続数計算'!CF27)</f>
        <v/>
      </c>
      <c r="BQ27" s="221"/>
      <c r="BR27" s="221"/>
      <c r="BS27" s="221"/>
      <c r="BT27" s="221"/>
      <c r="BU27" s="222"/>
      <c r="BV27" s="269" t="str">
        <f>IF('最大、最小接続数計算'!CL27="","",'最大、最小接続数計算'!CL27)</f>
        <v/>
      </c>
      <c r="BW27" s="221"/>
      <c r="BX27" s="221"/>
      <c r="BY27" s="221"/>
      <c r="BZ27" s="221"/>
      <c r="CA27" s="222"/>
      <c r="CB27" s="269" t="str">
        <f>IF('最大、最小接続数計算'!CR27="","",'最大、最小接続数計算'!CR27)</f>
        <v/>
      </c>
      <c r="CC27" s="221"/>
      <c r="CD27" s="221"/>
      <c r="CE27" s="221"/>
      <c r="CF27" s="221"/>
      <c r="CG27" s="222"/>
      <c r="CH27" s="269" t="str">
        <f>IF('最大、最小接続数計算'!CX27="","",'最大、最小接続数計算'!CX27)</f>
        <v/>
      </c>
      <c r="CI27" s="221"/>
      <c r="CJ27" s="221"/>
      <c r="CK27" s="221"/>
      <c r="CL27" s="221"/>
      <c r="CM27" s="306"/>
      <c r="CN27" s="7"/>
    </row>
    <row r="28" spans="1:92" s="1" customFormat="1" ht="18" customHeight="1" thickBot="1">
      <c r="A28" s="7"/>
      <c r="B28" s="7"/>
      <c r="C28" s="12" t="s">
        <v>179</v>
      </c>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227">
        <f t="shared" si="0"/>
        <v>22</v>
      </c>
      <c r="AP28" s="221"/>
      <c r="AQ28" s="222"/>
      <c r="AR28" s="269" t="str">
        <f>IF('最大、最小接続数計算'!BH28="","",'最大、最小接続数計算'!BH28)</f>
        <v/>
      </c>
      <c r="AS28" s="221"/>
      <c r="AT28" s="221"/>
      <c r="AU28" s="221"/>
      <c r="AV28" s="221"/>
      <c r="AW28" s="222"/>
      <c r="AX28" s="307" t="str">
        <f>IF('最大、最小接続数計算'!BN28="","",'最大、最小接続数計算'!BN28)</f>
        <v/>
      </c>
      <c r="AY28" s="308"/>
      <c r="AZ28" s="308"/>
      <c r="BA28" s="308"/>
      <c r="BB28" s="308"/>
      <c r="BC28" s="361"/>
      <c r="BD28" s="269" t="str">
        <f>IF('最大、最小接続数計算'!BT28="","",'最大、最小接続数計算'!BT28)</f>
        <v/>
      </c>
      <c r="BE28" s="221"/>
      <c r="BF28" s="221"/>
      <c r="BG28" s="221"/>
      <c r="BH28" s="221"/>
      <c r="BI28" s="222"/>
      <c r="BJ28" s="269" t="str">
        <f>IF('最大、最小接続数計算'!BZ28="","",'最大、最小接続数計算'!BZ28)</f>
        <v/>
      </c>
      <c r="BK28" s="221"/>
      <c r="BL28" s="221"/>
      <c r="BM28" s="221"/>
      <c r="BN28" s="221"/>
      <c r="BO28" s="222"/>
      <c r="BP28" s="269" t="str">
        <f>IF('最大、最小接続数計算'!CF28="","",'最大、最小接続数計算'!CF28)</f>
        <v/>
      </c>
      <c r="BQ28" s="221"/>
      <c r="BR28" s="221"/>
      <c r="BS28" s="221"/>
      <c r="BT28" s="221"/>
      <c r="BU28" s="222"/>
      <c r="BV28" s="269" t="str">
        <f>IF('最大、最小接続数計算'!CL28="","",'最大、最小接続数計算'!CL28)</f>
        <v/>
      </c>
      <c r="BW28" s="221"/>
      <c r="BX28" s="221"/>
      <c r="BY28" s="221"/>
      <c r="BZ28" s="221"/>
      <c r="CA28" s="222"/>
      <c r="CB28" s="269" t="str">
        <f>IF('最大、最小接続数計算'!CR28="","",'最大、最小接続数計算'!CR28)</f>
        <v/>
      </c>
      <c r="CC28" s="221"/>
      <c r="CD28" s="221"/>
      <c r="CE28" s="221"/>
      <c r="CF28" s="221"/>
      <c r="CG28" s="222"/>
      <c r="CH28" s="269" t="str">
        <f>IF('最大、最小接続数計算'!CX28="","",'最大、最小接続数計算'!CX28)</f>
        <v/>
      </c>
      <c r="CI28" s="221"/>
      <c r="CJ28" s="221"/>
      <c r="CK28" s="221"/>
      <c r="CL28" s="221"/>
      <c r="CM28" s="306"/>
      <c r="CN28" s="7"/>
    </row>
    <row r="29" spans="1:92" s="1" customFormat="1" ht="18" customHeight="1" thickBot="1">
      <c r="A29" s="7"/>
      <c r="B29" s="7"/>
      <c r="C29" s="267" t="s">
        <v>180</v>
      </c>
      <c r="D29" s="268"/>
      <c r="E29" s="268"/>
      <c r="F29" s="268"/>
      <c r="G29" s="268"/>
      <c r="H29" s="268"/>
      <c r="I29" s="450"/>
      <c r="J29" s="310" t="s">
        <v>181</v>
      </c>
      <c r="K29" s="268"/>
      <c r="L29" s="268"/>
      <c r="M29" s="450"/>
      <c r="N29" s="310" t="s">
        <v>50</v>
      </c>
      <c r="O29" s="268"/>
      <c r="P29" s="268"/>
      <c r="Q29" s="450"/>
      <c r="R29" s="451" t="s">
        <v>182</v>
      </c>
      <c r="S29" s="452"/>
      <c r="T29" s="452"/>
      <c r="U29" s="452"/>
      <c r="V29" s="452"/>
      <c r="W29" s="453"/>
      <c r="X29" s="7"/>
      <c r="Y29" s="7"/>
      <c r="Z29" s="7"/>
      <c r="AA29" s="7"/>
      <c r="AB29" s="7"/>
      <c r="AC29" s="7"/>
      <c r="AD29" s="7"/>
      <c r="AE29" s="7"/>
      <c r="AF29" s="7"/>
      <c r="AG29" s="7"/>
      <c r="AH29" s="7"/>
      <c r="AI29" s="7"/>
      <c r="AJ29" s="7"/>
      <c r="AK29" s="7"/>
      <c r="AL29" s="7"/>
      <c r="AM29" s="7"/>
      <c r="AN29" s="7"/>
      <c r="AO29" s="227">
        <f t="shared" si="0"/>
        <v>23</v>
      </c>
      <c r="AP29" s="221"/>
      <c r="AQ29" s="222"/>
      <c r="AR29" s="269" t="str">
        <f>IF('最大、最小接続数計算'!BH29="","",'最大、最小接続数計算'!BH29)</f>
        <v/>
      </c>
      <c r="AS29" s="221"/>
      <c r="AT29" s="221"/>
      <c r="AU29" s="221"/>
      <c r="AV29" s="221"/>
      <c r="AW29" s="222"/>
      <c r="AX29" s="307" t="str">
        <f>IF('最大、最小接続数計算'!BN29="","",'最大、最小接続数計算'!BN29)</f>
        <v/>
      </c>
      <c r="AY29" s="308"/>
      <c r="AZ29" s="308"/>
      <c r="BA29" s="308"/>
      <c r="BB29" s="308"/>
      <c r="BC29" s="361"/>
      <c r="BD29" s="269" t="str">
        <f>IF('最大、最小接続数計算'!BT29="","",'最大、最小接続数計算'!BT29)</f>
        <v/>
      </c>
      <c r="BE29" s="221"/>
      <c r="BF29" s="221"/>
      <c r="BG29" s="221"/>
      <c r="BH29" s="221"/>
      <c r="BI29" s="222"/>
      <c r="BJ29" s="269" t="str">
        <f>IF('最大、最小接続数計算'!BZ29="","",'最大、最小接続数計算'!BZ29)</f>
        <v/>
      </c>
      <c r="BK29" s="221"/>
      <c r="BL29" s="221"/>
      <c r="BM29" s="221"/>
      <c r="BN29" s="221"/>
      <c r="BO29" s="222"/>
      <c r="BP29" s="269" t="str">
        <f>IF('最大、最小接続数計算'!CF29="","",'最大、最小接続数計算'!CF29)</f>
        <v/>
      </c>
      <c r="BQ29" s="221"/>
      <c r="BR29" s="221"/>
      <c r="BS29" s="221"/>
      <c r="BT29" s="221"/>
      <c r="BU29" s="222"/>
      <c r="BV29" s="269" t="str">
        <f>IF('最大、最小接続数計算'!CL29="","",'最大、最小接続数計算'!CL29)</f>
        <v/>
      </c>
      <c r="BW29" s="221"/>
      <c r="BX29" s="221"/>
      <c r="BY29" s="221"/>
      <c r="BZ29" s="221"/>
      <c r="CA29" s="222"/>
      <c r="CB29" s="269" t="str">
        <f>IF('最大、最小接続数計算'!CR29="","",'最大、最小接続数計算'!CR29)</f>
        <v/>
      </c>
      <c r="CC29" s="221"/>
      <c r="CD29" s="221"/>
      <c r="CE29" s="221"/>
      <c r="CF29" s="221"/>
      <c r="CG29" s="222"/>
      <c r="CH29" s="269" t="str">
        <f>IF('最大、最小接続数計算'!CX29="","",'最大、最小接続数計算'!CX29)</f>
        <v/>
      </c>
      <c r="CI29" s="221"/>
      <c r="CJ29" s="221"/>
      <c r="CK29" s="221"/>
      <c r="CL29" s="221"/>
      <c r="CM29" s="306"/>
      <c r="CN29" s="7"/>
    </row>
    <row r="30" spans="1:92" s="1" customFormat="1" ht="18" customHeight="1" thickTop="1">
      <c r="A30" s="7"/>
      <c r="B30" s="7"/>
      <c r="C30" s="439" t="s">
        <v>141</v>
      </c>
      <c r="D30" s="440"/>
      <c r="E30" s="440"/>
      <c r="F30" s="440"/>
      <c r="G30" s="440"/>
      <c r="H30" s="440"/>
      <c r="I30" s="441"/>
      <c r="J30" s="442" t="str">
        <f>IF(OR(OR($AJ$26=2,$AJ$26=3,$AJ$26=4),(AG19+AG20+AG21+AG22)=0),"-",IFERROR($R$19*$AG$19,0)+IFERROR($R$20*$AG$20,0)+IFERROR($R$21*$AG$21,0)+IFERROR($R$22*$AG$22,0))</f>
        <v>-</v>
      </c>
      <c r="K30" s="443"/>
      <c r="L30" s="443"/>
      <c r="M30" s="444"/>
      <c r="N30" s="445" t="str">
        <f>IF(OR($AJ$26=2,$AJ$26=3,$AJ$26=4,AJ$26=5),"-",IF($AJ$26=2,"-",IF(J30&lt;=405,"OK","NG")))</f>
        <v>-</v>
      </c>
      <c r="O30" s="446"/>
      <c r="P30" s="446"/>
      <c r="Q30" s="447"/>
      <c r="R30" s="448" t="s">
        <v>183</v>
      </c>
      <c r="S30" s="440"/>
      <c r="T30" s="440"/>
      <c r="U30" s="440"/>
      <c r="V30" s="440"/>
      <c r="W30" s="449"/>
      <c r="X30" s="7"/>
      <c r="Y30" s="7"/>
      <c r="Z30" s="7"/>
      <c r="AA30" s="7"/>
      <c r="AB30" s="7"/>
      <c r="AC30" s="7"/>
      <c r="AD30" s="7"/>
      <c r="AE30" s="7"/>
      <c r="AF30" s="7"/>
      <c r="AG30" s="7"/>
      <c r="AH30" s="7"/>
      <c r="AI30" s="7"/>
      <c r="AJ30" s="7"/>
      <c r="AK30" s="7"/>
      <c r="AL30" s="7"/>
      <c r="AM30" s="7"/>
      <c r="AN30" s="7"/>
      <c r="AO30" s="227">
        <f t="shared" si="0"/>
        <v>24</v>
      </c>
      <c r="AP30" s="221"/>
      <c r="AQ30" s="222"/>
      <c r="AR30" s="269" t="str">
        <f>IF('最大、最小接続数計算'!BH30="","",'最大、最小接続数計算'!BH30)</f>
        <v/>
      </c>
      <c r="AS30" s="221"/>
      <c r="AT30" s="221"/>
      <c r="AU30" s="221"/>
      <c r="AV30" s="221"/>
      <c r="AW30" s="222"/>
      <c r="AX30" s="307" t="str">
        <f>IF('最大、最小接続数計算'!BN30="","",'最大、最小接続数計算'!BN30)</f>
        <v/>
      </c>
      <c r="AY30" s="308"/>
      <c r="AZ30" s="308"/>
      <c r="BA30" s="308"/>
      <c r="BB30" s="308"/>
      <c r="BC30" s="361"/>
      <c r="BD30" s="269" t="str">
        <f>IF('最大、最小接続数計算'!BT30="","",'最大、最小接続数計算'!BT30)</f>
        <v/>
      </c>
      <c r="BE30" s="221"/>
      <c r="BF30" s="221"/>
      <c r="BG30" s="221"/>
      <c r="BH30" s="221"/>
      <c r="BI30" s="222"/>
      <c r="BJ30" s="269" t="str">
        <f>IF('最大、最小接続数計算'!BZ30="","",'最大、最小接続数計算'!BZ30)</f>
        <v/>
      </c>
      <c r="BK30" s="221"/>
      <c r="BL30" s="221"/>
      <c r="BM30" s="221"/>
      <c r="BN30" s="221"/>
      <c r="BO30" s="222"/>
      <c r="BP30" s="269" t="str">
        <f>IF('最大、最小接続数計算'!CF30="","",'最大、最小接続数計算'!CF30)</f>
        <v/>
      </c>
      <c r="BQ30" s="221"/>
      <c r="BR30" s="221"/>
      <c r="BS30" s="221"/>
      <c r="BT30" s="221"/>
      <c r="BU30" s="222"/>
      <c r="BV30" s="269" t="str">
        <f>IF('最大、最小接続数計算'!CL30="","",'最大、最小接続数計算'!CL30)</f>
        <v/>
      </c>
      <c r="BW30" s="221"/>
      <c r="BX30" s="221"/>
      <c r="BY30" s="221"/>
      <c r="BZ30" s="221"/>
      <c r="CA30" s="222"/>
      <c r="CB30" s="269" t="str">
        <f>IF('最大、最小接続数計算'!CR30="","",'最大、最小接続数計算'!CR30)</f>
        <v/>
      </c>
      <c r="CC30" s="221"/>
      <c r="CD30" s="221"/>
      <c r="CE30" s="221"/>
      <c r="CF30" s="221"/>
      <c r="CG30" s="222"/>
      <c r="CH30" s="269" t="str">
        <f>IF('最大、最小接続数計算'!CX30="","",'最大、最小接続数計算'!CX30)</f>
        <v/>
      </c>
      <c r="CI30" s="221"/>
      <c r="CJ30" s="221"/>
      <c r="CK30" s="221"/>
      <c r="CL30" s="221"/>
      <c r="CM30" s="306"/>
      <c r="CN30" s="7"/>
    </row>
    <row r="31" spans="1:92" s="1" customFormat="1" ht="18" customHeight="1">
      <c r="A31" s="7"/>
      <c r="B31" s="7"/>
      <c r="C31" s="454" t="s">
        <v>142</v>
      </c>
      <c r="D31" s="385"/>
      <c r="E31" s="385"/>
      <c r="F31" s="385"/>
      <c r="G31" s="385"/>
      <c r="H31" s="385"/>
      <c r="I31" s="455"/>
      <c r="J31" s="456" t="str">
        <f>IF(OR(OR($AJ$26=2,$AJ$26=3,$AJ$26=4),(AG19+AG20+AG21+AG22)=0),"-",MAX($U$19:$W$22))</f>
        <v>-</v>
      </c>
      <c r="K31" s="457"/>
      <c r="L31" s="457"/>
      <c r="M31" s="458"/>
      <c r="N31" s="459" t="str">
        <f>IF(OR($AJ$26=2,$AJ$26=3,$AJ$26=4,AJ$26=5),"-",IF($AJ$26=2,"-",IF(J31&lt;=13.5,"OK","NG")))</f>
        <v>-</v>
      </c>
      <c r="O31" s="460"/>
      <c r="P31" s="460"/>
      <c r="Q31" s="461"/>
      <c r="R31" s="384" t="s">
        <v>79</v>
      </c>
      <c r="S31" s="385"/>
      <c r="T31" s="385"/>
      <c r="U31" s="385"/>
      <c r="V31" s="385"/>
      <c r="W31" s="386"/>
      <c r="X31" s="7"/>
      <c r="Y31" s="7"/>
      <c r="Z31" s="7"/>
      <c r="AA31" s="7"/>
      <c r="AB31" s="7"/>
      <c r="AC31" s="7"/>
      <c r="AD31" s="7"/>
      <c r="AE31" s="7"/>
      <c r="AF31" s="7"/>
      <c r="AG31" s="7"/>
      <c r="AH31" s="7"/>
      <c r="AI31" s="7"/>
      <c r="AJ31" s="7"/>
      <c r="AK31" s="7"/>
      <c r="AL31" s="7"/>
      <c r="AM31" s="7"/>
      <c r="AN31" s="7"/>
      <c r="AO31" s="227">
        <f t="shared" si="0"/>
        <v>25</v>
      </c>
      <c r="AP31" s="221"/>
      <c r="AQ31" s="222"/>
      <c r="AR31" s="269" t="str">
        <f>IF('最大、最小接続数計算'!BH31="","",'最大、最小接続数計算'!BH31)</f>
        <v/>
      </c>
      <c r="AS31" s="221"/>
      <c r="AT31" s="221"/>
      <c r="AU31" s="221"/>
      <c r="AV31" s="221"/>
      <c r="AW31" s="222"/>
      <c r="AX31" s="307" t="str">
        <f>IF('最大、最小接続数計算'!BN31="","",'最大、最小接続数計算'!BN31)</f>
        <v/>
      </c>
      <c r="AY31" s="308"/>
      <c r="AZ31" s="308"/>
      <c r="BA31" s="308"/>
      <c r="BB31" s="308"/>
      <c r="BC31" s="361"/>
      <c r="BD31" s="269" t="str">
        <f>IF('最大、最小接続数計算'!BT31="","",'最大、最小接続数計算'!BT31)</f>
        <v/>
      </c>
      <c r="BE31" s="221"/>
      <c r="BF31" s="221"/>
      <c r="BG31" s="221"/>
      <c r="BH31" s="221"/>
      <c r="BI31" s="222"/>
      <c r="BJ31" s="269" t="str">
        <f>IF('最大、最小接続数計算'!BZ31="","",'最大、最小接続数計算'!BZ31)</f>
        <v/>
      </c>
      <c r="BK31" s="221"/>
      <c r="BL31" s="221"/>
      <c r="BM31" s="221"/>
      <c r="BN31" s="221"/>
      <c r="BO31" s="222"/>
      <c r="BP31" s="269" t="str">
        <f>IF('最大、最小接続数計算'!CF31="","",'最大、最小接続数計算'!CF31)</f>
        <v/>
      </c>
      <c r="BQ31" s="221"/>
      <c r="BR31" s="221"/>
      <c r="BS31" s="221"/>
      <c r="BT31" s="221"/>
      <c r="BU31" s="222"/>
      <c r="BV31" s="269" t="str">
        <f>IF('最大、最小接続数計算'!CL31="","",'最大、最小接続数計算'!CL31)</f>
        <v/>
      </c>
      <c r="BW31" s="221"/>
      <c r="BX31" s="221"/>
      <c r="BY31" s="221"/>
      <c r="BZ31" s="221"/>
      <c r="CA31" s="222"/>
      <c r="CB31" s="269" t="str">
        <f>IF('最大、最小接続数計算'!CR31="","",'最大、最小接続数計算'!CR31)</f>
        <v/>
      </c>
      <c r="CC31" s="221"/>
      <c r="CD31" s="221"/>
      <c r="CE31" s="221"/>
      <c r="CF31" s="221"/>
      <c r="CG31" s="222"/>
      <c r="CH31" s="269" t="str">
        <f>IF('最大、最小接続数計算'!CX31="","",'最大、最小接続数計算'!CX31)</f>
        <v/>
      </c>
      <c r="CI31" s="221"/>
      <c r="CJ31" s="221"/>
      <c r="CK31" s="221"/>
      <c r="CL31" s="221"/>
      <c r="CM31" s="306"/>
      <c r="CN31" s="7"/>
    </row>
    <row r="32" spans="1:92" s="1" customFormat="1" ht="18" customHeight="1">
      <c r="A32" s="7"/>
      <c r="B32" s="7"/>
      <c r="C32" s="454" t="s">
        <v>154</v>
      </c>
      <c r="D32" s="385"/>
      <c r="E32" s="385"/>
      <c r="F32" s="385"/>
      <c r="G32" s="385"/>
      <c r="H32" s="385"/>
      <c r="I32" s="455"/>
      <c r="J32" s="473" t="str">
        <f>IF(OR(OR($AJ$26=2,$AJ$26=3,$AJ$26=4),(AG19+AG20+AG21+AG22)=0),"-",IFERROR($X$19*$AG$19,0)+IFERROR($X$20*$AG$20,0)+IFERROR($X$21*$AG$21,0)+IFERROR($X$22*$AG$22,0))</f>
        <v>-</v>
      </c>
      <c r="K32" s="474"/>
      <c r="L32" s="474"/>
      <c r="M32" s="475"/>
      <c r="N32" s="459" t="str">
        <f>IF(OR($AJ$26=2,$AJ$26=3,$AJ$26=4,AJ$26=5),"-",IF($AJ$26=2,"-",IF(AND(J32&gt;=110,J32&lt;=380),"OK","NG")))</f>
        <v>-</v>
      </c>
      <c r="O32" s="460"/>
      <c r="P32" s="460"/>
      <c r="Q32" s="461"/>
      <c r="R32" s="384" t="s">
        <v>184</v>
      </c>
      <c r="S32" s="385"/>
      <c r="T32" s="385"/>
      <c r="U32" s="385"/>
      <c r="V32" s="385"/>
      <c r="W32" s="386"/>
      <c r="X32" s="7"/>
      <c r="Y32" s="7"/>
      <c r="Z32" s="7"/>
      <c r="AA32" s="7"/>
      <c r="AB32" s="7"/>
      <c r="AC32" s="7"/>
      <c r="AD32" s="7"/>
      <c r="AE32" s="7"/>
      <c r="AF32" s="7"/>
      <c r="AG32" s="7"/>
      <c r="AH32" s="7"/>
      <c r="AI32" s="7"/>
      <c r="AJ32" s="7"/>
      <c r="AK32" s="7"/>
      <c r="AL32" s="7"/>
      <c r="AM32" s="7"/>
      <c r="AN32" s="7"/>
      <c r="AO32" s="227">
        <f t="shared" si="0"/>
        <v>26</v>
      </c>
      <c r="AP32" s="221"/>
      <c r="AQ32" s="222"/>
      <c r="AR32" s="269" t="str">
        <f>IF('最大、最小接続数計算'!BH32="","",'最大、最小接続数計算'!BH32)</f>
        <v/>
      </c>
      <c r="AS32" s="221"/>
      <c r="AT32" s="221"/>
      <c r="AU32" s="221"/>
      <c r="AV32" s="221"/>
      <c r="AW32" s="222"/>
      <c r="AX32" s="307" t="str">
        <f>IF('最大、最小接続数計算'!BN32="","",'最大、最小接続数計算'!BN32)</f>
        <v/>
      </c>
      <c r="AY32" s="308"/>
      <c r="AZ32" s="308"/>
      <c r="BA32" s="308"/>
      <c r="BB32" s="308"/>
      <c r="BC32" s="361"/>
      <c r="BD32" s="269" t="str">
        <f>IF('最大、最小接続数計算'!BT32="","",'最大、最小接続数計算'!BT32)</f>
        <v/>
      </c>
      <c r="BE32" s="221"/>
      <c r="BF32" s="221"/>
      <c r="BG32" s="221"/>
      <c r="BH32" s="221"/>
      <c r="BI32" s="222"/>
      <c r="BJ32" s="269" t="str">
        <f>IF('最大、最小接続数計算'!BZ32="","",'最大、最小接続数計算'!BZ32)</f>
        <v/>
      </c>
      <c r="BK32" s="221"/>
      <c r="BL32" s="221"/>
      <c r="BM32" s="221"/>
      <c r="BN32" s="221"/>
      <c r="BO32" s="222"/>
      <c r="BP32" s="269" t="str">
        <f>IF('最大、最小接続数計算'!CF32="","",'最大、最小接続数計算'!CF32)</f>
        <v/>
      </c>
      <c r="BQ32" s="221"/>
      <c r="BR32" s="221"/>
      <c r="BS32" s="221"/>
      <c r="BT32" s="221"/>
      <c r="BU32" s="222"/>
      <c r="BV32" s="269" t="str">
        <f>IF('最大、最小接続数計算'!CL32="","",'最大、最小接続数計算'!CL32)</f>
        <v/>
      </c>
      <c r="BW32" s="221"/>
      <c r="BX32" s="221"/>
      <c r="BY32" s="221"/>
      <c r="BZ32" s="221"/>
      <c r="CA32" s="222"/>
      <c r="CB32" s="269" t="str">
        <f>IF('最大、最小接続数計算'!CR32="","",'最大、最小接続数計算'!CR32)</f>
        <v/>
      </c>
      <c r="CC32" s="221"/>
      <c r="CD32" s="221"/>
      <c r="CE32" s="221"/>
      <c r="CF32" s="221"/>
      <c r="CG32" s="222"/>
      <c r="CH32" s="269" t="str">
        <f>IF('最大、最小接続数計算'!CX32="","",'最大、最小接続数計算'!CX32)</f>
        <v/>
      </c>
      <c r="CI32" s="221"/>
      <c r="CJ32" s="221"/>
      <c r="CK32" s="221"/>
      <c r="CL32" s="221"/>
      <c r="CM32" s="306"/>
      <c r="CN32" s="7"/>
    </row>
    <row r="33" spans="1:92" s="1" customFormat="1" ht="18" customHeight="1">
      <c r="A33" s="7"/>
      <c r="B33" s="7"/>
      <c r="C33" s="454" t="s">
        <v>155</v>
      </c>
      <c r="D33" s="385"/>
      <c r="E33" s="385"/>
      <c r="F33" s="385"/>
      <c r="G33" s="385"/>
      <c r="H33" s="385"/>
      <c r="I33" s="455"/>
      <c r="J33" s="456" t="str">
        <f>IF(OR(OR($AJ$26=2,$AJ$26=3,$AJ$26=4),(AG19+AG20+AG21+AG22)=0),"-",MAX($AA$19:$AC$22))</f>
        <v>-</v>
      </c>
      <c r="K33" s="457"/>
      <c r="L33" s="457"/>
      <c r="M33" s="458"/>
      <c r="N33" s="459" t="str">
        <f>IF(OR($AJ$26=2,$AJ$26=3,$AJ$26=4,AJ$26=5),"-",IF($AJ$26=2,"-",IF(J33&lt;=10.5,"OK","NG")))</f>
        <v>-</v>
      </c>
      <c r="O33" s="460"/>
      <c r="P33" s="460"/>
      <c r="Q33" s="461"/>
      <c r="R33" s="384" t="s">
        <v>81</v>
      </c>
      <c r="S33" s="385"/>
      <c r="T33" s="385"/>
      <c r="U33" s="385"/>
      <c r="V33" s="385"/>
      <c r="W33" s="386"/>
      <c r="X33" s="7"/>
      <c r="Y33" s="7"/>
      <c r="Z33" s="7"/>
      <c r="AA33" s="7"/>
      <c r="AB33" s="7"/>
      <c r="AC33" s="7"/>
      <c r="AD33" s="7"/>
      <c r="AE33" s="7"/>
      <c r="AF33" s="7"/>
      <c r="AG33" s="7"/>
      <c r="AH33" s="7"/>
      <c r="AI33" s="7"/>
      <c r="AJ33" s="7"/>
      <c r="AK33" s="7"/>
      <c r="AL33" s="7"/>
      <c r="AM33" s="7"/>
      <c r="AN33" s="7"/>
      <c r="AO33" s="227">
        <f t="shared" si="0"/>
        <v>27</v>
      </c>
      <c r="AP33" s="221"/>
      <c r="AQ33" s="222"/>
      <c r="AR33" s="269" t="str">
        <f>IF('最大、最小接続数計算'!BH33="","",'最大、最小接続数計算'!BH33)</f>
        <v/>
      </c>
      <c r="AS33" s="221"/>
      <c r="AT33" s="221"/>
      <c r="AU33" s="221"/>
      <c r="AV33" s="221"/>
      <c r="AW33" s="222"/>
      <c r="AX33" s="307" t="str">
        <f>IF('最大、最小接続数計算'!BN33="","",'最大、最小接続数計算'!BN33)</f>
        <v/>
      </c>
      <c r="AY33" s="308"/>
      <c r="AZ33" s="308"/>
      <c r="BA33" s="308"/>
      <c r="BB33" s="308"/>
      <c r="BC33" s="361"/>
      <c r="BD33" s="269" t="str">
        <f>IF('最大、最小接続数計算'!BT33="","",'最大、最小接続数計算'!BT33)</f>
        <v/>
      </c>
      <c r="BE33" s="221"/>
      <c r="BF33" s="221"/>
      <c r="BG33" s="221"/>
      <c r="BH33" s="221"/>
      <c r="BI33" s="222"/>
      <c r="BJ33" s="269" t="str">
        <f>IF('最大、最小接続数計算'!BZ33="","",'最大、最小接続数計算'!BZ33)</f>
        <v/>
      </c>
      <c r="BK33" s="221"/>
      <c r="BL33" s="221"/>
      <c r="BM33" s="221"/>
      <c r="BN33" s="221"/>
      <c r="BO33" s="222"/>
      <c r="BP33" s="269" t="str">
        <f>IF('最大、最小接続数計算'!CF33="","",'最大、最小接続数計算'!CF33)</f>
        <v/>
      </c>
      <c r="BQ33" s="221"/>
      <c r="BR33" s="221"/>
      <c r="BS33" s="221"/>
      <c r="BT33" s="221"/>
      <c r="BU33" s="222"/>
      <c r="BV33" s="269" t="str">
        <f>IF('最大、最小接続数計算'!CL33="","",'最大、最小接続数計算'!CL33)</f>
        <v/>
      </c>
      <c r="BW33" s="221"/>
      <c r="BX33" s="221"/>
      <c r="BY33" s="221"/>
      <c r="BZ33" s="221"/>
      <c r="CA33" s="222"/>
      <c r="CB33" s="269" t="str">
        <f>IF('最大、最小接続数計算'!CR33="","",'最大、最小接続数計算'!CR33)</f>
        <v/>
      </c>
      <c r="CC33" s="221"/>
      <c r="CD33" s="221"/>
      <c r="CE33" s="221"/>
      <c r="CF33" s="221"/>
      <c r="CG33" s="222"/>
      <c r="CH33" s="269" t="str">
        <f>IF('最大、最小接続数計算'!CX33="","",'最大、最小接続数計算'!CX33)</f>
        <v/>
      </c>
      <c r="CI33" s="221"/>
      <c r="CJ33" s="221"/>
      <c r="CK33" s="221"/>
      <c r="CL33" s="221"/>
      <c r="CM33" s="306"/>
      <c r="CN33" s="7"/>
    </row>
    <row r="34" spans="1:92" s="1" customFormat="1" ht="18" customHeight="1" thickBot="1">
      <c r="A34" s="7"/>
      <c r="B34" s="7"/>
      <c r="C34" s="462" t="s">
        <v>143</v>
      </c>
      <c r="D34" s="463"/>
      <c r="E34" s="463"/>
      <c r="F34" s="463"/>
      <c r="G34" s="463"/>
      <c r="H34" s="463"/>
      <c r="I34" s="464"/>
      <c r="J34" s="465" t="str">
        <f>IF(OR(OR($AJ$26=2,$AJ$26=3,$AJ$26=4),(AG19+AG20+AG21+AG22)=0),"-",IFERROR($AD$19*$AG$19,0)+IFERROR($AD$20*$AG$20,0)+IFERROR($AD$21*$AG$21,0)+IFERROR($AD$22*$AG$22,0))</f>
        <v>-</v>
      </c>
      <c r="K34" s="466"/>
      <c r="L34" s="466"/>
      <c r="M34" s="467"/>
      <c r="N34" s="468" t="str">
        <f>IF(OR($AJ$26=2,$AJ$26=3,$AJ$26=4,AJ$26=5),"-",IF($AJ$26=2,"-",IF(J34&lt;=2250,"OK","NG")))</f>
        <v>-</v>
      </c>
      <c r="O34" s="469"/>
      <c r="P34" s="469"/>
      <c r="Q34" s="470"/>
      <c r="R34" s="471" t="s">
        <v>185</v>
      </c>
      <c r="S34" s="463"/>
      <c r="T34" s="463"/>
      <c r="U34" s="463"/>
      <c r="V34" s="463"/>
      <c r="W34" s="472"/>
      <c r="X34" s="7"/>
      <c r="Y34" s="7"/>
      <c r="Z34" s="7"/>
      <c r="AA34" s="7"/>
      <c r="AB34" s="7"/>
      <c r="AC34" s="7"/>
      <c r="AD34" s="7"/>
      <c r="AE34" s="7"/>
      <c r="AF34" s="7"/>
      <c r="AG34" s="7"/>
      <c r="AH34" s="7"/>
      <c r="AI34" s="7"/>
      <c r="AJ34" s="7"/>
      <c r="AK34" s="7"/>
      <c r="AL34" s="7"/>
      <c r="AM34" s="7"/>
      <c r="AN34" s="7"/>
      <c r="AO34" s="227">
        <f t="shared" si="0"/>
        <v>28</v>
      </c>
      <c r="AP34" s="221"/>
      <c r="AQ34" s="222"/>
      <c r="AR34" s="269" t="str">
        <f>IF('最大、最小接続数計算'!BH34="","",'最大、最小接続数計算'!BH34)</f>
        <v/>
      </c>
      <c r="AS34" s="221"/>
      <c r="AT34" s="221"/>
      <c r="AU34" s="221"/>
      <c r="AV34" s="221"/>
      <c r="AW34" s="222"/>
      <c r="AX34" s="307" t="str">
        <f>IF('最大、最小接続数計算'!BN34="","",'最大、最小接続数計算'!BN34)</f>
        <v/>
      </c>
      <c r="AY34" s="308"/>
      <c r="AZ34" s="308"/>
      <c r="BA34" s="308"/>
      <c r="BB34" s="308"/>
      <c r="BC34" s="361"/>
      <c r="BD34" s="269" t="str">
        <f>IF('最大、最小接続数計算'!BT34="","",'最大、最小接続数計算'!BT34)</f>
        <v/>
      </c>
      <c r="BE34" s="221"/>
      <c r="BF34" s="221"/>
      <c r="BG34" s="221"/>
      <c r="BH34" s="221"/>
      <c r="BI34" s="222"/>
      <c r="BJ34" s="269" t="str">
        <f>IF('最大、最小接続数計算'!BZ34="","",'最大、最小接続数計算'!BZ34)</f>
        <v/>
      </c>
      <c r="BK34" s="221"/>
      <c r="BL34" s="221"/>
      <c r="BM34" s="221"/>
      <c r="BN34" s="221"/>
      <c r="BO34" s="222"/>
      <c r="BP34" s="269" t="str">
        <f>IF('最大、最小接続数計算'!CF34="","",'最大、最小接続数計算'!CF34)</f>
        <v/>
      </c>
      <c r="BQ34" s="221"/>
      <c r="BR34" s="221"/>
      <c r="BS34" s="221"/>
      <c r="BT34" s="221"/>
      <c r="BU34" s="222"/>
      <c r="BV34" s="269" t="str">
        <f>IF('最大、最小接続数計算'!CL34="","",'最大、最小接続数計算'!CL34)</f>
        <v/>
      </c>
      <c r="BW34" s="221"/>
      <c r="BX34" s="221"/>
      <c r="BY34" s="221"/>
      <c r="BZ34" s="221"/>
      <c r="CA34" s="222"/>
      <c r="CB34" s="269" t="str">
        <f>IF('最大、最小接続数計算'!CR34="","",'最大、最小接続数計算'!CR34)</f>
        <v/>
      </c>
      <c r="CC34" s="221"/>
      <c r="CD34" s="221"/>
      <c r="CE34" s="221"/>
      <c r="CF34" s="221"/>
      <c r="CG34" s="222"/>
      <c r="CH34" s="269" t="str">
        <f>IF('最大、最小接続数計算'!CX34="","",'最大、最小接続数計算'!CX34)</f>
        <v/>
      </c>
      <c r="CI34" s="221"/>
      <c r="CJ34" s="221"/>
      <c r="CK34" s="221"/>
      <c r="CL34" s="221"/>
      <c r="CM34" s="306"/>
      <c r="CN34" s="7"/>
    </row>
    <row r="35" spans="1:92" s="1" customFormat="1" ht="18"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227">
        <f t="shared" si="0"/>
        <v>29</v>
      </c>
      <c r="AP35" s="221"/>
      <c r="AQ35" s="222"/>
      <c r="AR35" s="269" t="str">
        <f>IF('最大、最小接続数計算'!BH35="","",'最大、最小接続数計算'!BH35)</f>
        <v/>
      </c>
      <c r="AS35" s="221"/>
      <c r="AT35" s="221"/>
      <c r="AU35" s="221"/>
      <c r="AV35" s="221"/>
      <c r="AW35" s="222"/>
      <c r="AX35" s="307" t="str">
        <f>IF('最大、最小接続数計算'!BN35="","",'最大、最小接続数計算'!BN35)</f>
        <v/>
      </c>
      <c r="AY35" s="308"/>
      <c r="AZ35" s="308"/>
      <c r="BA35" s="308"/>
      <c r="BB35" s="308"/>
      <c r="BC35" s="361"/>
      <c r="BD35" s="269" t="str">
        <f>IF('最大、最小接続数計算'!BT35="","",'最大、最小接続数計算'!BT35)</f>
        <v/>
      </c>
      <c r="BE35" s="221"/>
      <c r="BF35" s="221"/>
      <c r="BG35" s="221"/>
      <c r="BH35" s="221"/>
      <c r="BI35" s="222"/>
      <c r="BJ35" s="269" t="str">
        <f>IF('最大、最小接続数計算'!BZ35="","",'最大、最小接続数計算'!BZ35)</f>
        <v/>
      </c>
      <c r="BK35" s="221"/>
      <c r="BL35" s="221"/>
      <c r="BM35" s="221"/>
      <c r="BN35" s="221"/>
      <c r="BO35" s="222"/>
      <c r="BP35" s="269" t="str">
        <f>IF('最大、最小接続数計算'!CF35="","",'最大、最小接続数計算'!CF35)</f>
        <v/>
      </c>
      <c r="BQ35" s="221"/>
      <c r="BR35" s="221"/>
      <c r="BS35" s="221"/>
      <c r="BT35" s="221"/>
      <c r="BU35" s="222"/>
      <c r="BV35" s="269" t="str">
        <f>IF('最大、最小接続数計算'!CL35="","",'最大、最小接続数計算'!CL35)</f>
        <v/>
      </c>
      <c r="BW35" s="221"/>
      <c r="BX35" s="221"/>
      <c r="BY35" s="221"/>
      <c r="BZ35" s="221"/>
      <c r="CA35" s="222"/>
      <c r="CB35" s="269" t="str">
        <f>IF('最大、最小接続数計算'!CR35="","",'最大、最小接続数計算'!CR35)</f>
        <v/>
      </c>
      <c r="CC35" s="221"/>
      <c r="CD35" s="221"/>
      <c r="CE35" s="221"/>
      <c r="CF35" s="221"/>
      <c r="CG35" s="222"/>
      <c r="CH35" s="269" t="str">
        <f>IF('最大、最小接続数計算'!CX35="","",'最大、最小接続数計算'!CX35)</f>
        <v/>
      </c>
      <c r="CI35" s="221"/>
      <c r="CJ35" s="221"/>
      <c r="CK35" s="221"/>
      <c r="CL35" s="221"/>
      <c r="CM35" s="306"/>
      <c r="CN35" s="7"/>
    </row>
    <row r="36" spans="1:92" s="1" customFormat="1" ht="18" customHeight="1" thickBot="1">
      <c r="A36" s="7"/>
      <c r="B36" s="7"/>
      <c r="C36" s="12" t="s">
        <v>201</v>
      </c>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375" t="s">
        <v>186</v>
      </c>
      <c r="AK36" s="375"/>
      <c r="AL36" s="7"/>
      <c r="AM36" s="7"/>
      <c r="AN36" s="7"/>
      <c r="AO36" s="478">
        <f t="shared" si="0"/>
        <v>30</v>
      </c>
      <c r="AP36" s="225"/>
      <c r="AQ36" s="226"/>
      <c r="AR36" s="264" t="str">
        <f>IF('最大、最小接続数計算'!BH36="","",'最大、最小接続数計算'!BH36)</f>
        <v/>
      </c>
      <c r="AS36" s="225"/>
      <c r="AT36" s="225"/>
      <c r="AU36" s="225"/>
      <c r="AV36" s="225"/>
      <c r="AW36" s="226"/>
      <c r="AX36" s="405" t="str">
        <f>IF('最大、最小接続数計算'!BN36="","",'最大、最小接続数計算'!BN36)</f>
        <v/>
      </c>
      <c r="AY36" s="405"/>
      <c r="AZ36" s="405"/>
      <c r="BA36" s="405"/>
      <c r="BB36" s="405"/>
      <c r="BC36" s="405"/>
      <c r="BD36" s="476" t="str">
        <f>IF('最大、最小接続数計算'!BT36="","",'最大、最小接続数計算'!BT36)</f>
        <v/>
      </c>
      <c r="BE36" s="476"/>
      <c r="BF36" s="476"/>
      <c r="BG36" s="476"/>
      <c r="BH36" s="476"/>
      <c r="BI36" s="476"/>
      <c r="BJ36" s="476" t="str">
        <f>IF('最大、最小接続数計算'!BZ36="","",'最大、最小接続数計算'!BZ36)</f>
        <v/>
      </c>
      <c r="BK36" s="476"/>
      <c r="BL36" s="476"/>
      <c r="BM36" s="476"/>
      <c r="BN36" s="476"/>
      <c r="BO36" s="476"/>
      <c r="BP36" s="476" t="str">
        <f>IF('最大、最小接続数計算'!CF36="","",'最大、最小接続数計算'!CF36)</f>
        <v/>
      </c>
      <c r="BQ36" s="476"/>
      <c r="BR36" s="476"/>
      <c r="BS36" s="476"/>
      <c r="BT36" s="476"/>
      <c r="BU36" s="476"/>
      <c r="BV36" s="476" t="str">
        <f>IF('最大、最小接続数計算'!CL36="","",'最大、最小接続数計算'!CL36)</f>
        <v/>
      </c>
      <c r="BW36" s="476"/>
      <c r="BX36" s="476"/>
      <c r="BY36" s="476"/>
      <c r="BZ36" s="476"/>
      <c r="CA36" s="476"/>
      <c r="CB36" s="476" t="str">
        <f>IF('最大、最小接続数計算'!CR36="","",'最大、最小接続数計算'!CR36)</f>
        <v/>
      </c>
      <c r="CC36" s="476"/>
      <c r="CD36" s="476"/>
      <c r="CE36" s="476"/>
      <c r="CF36" s="476"/>
      <c r="CG36" s="476"/>
      <c r="CH36" s="476" t="str">
        <f>IF('最大、最小接続数計算'!CX36="","",'最大、最小接続数計算'!CX36)</f>
        <v/>
      </c>
      <c r="CI36" s="476"/>
      <c r="CJ36" s="476"/>
      <c r="CK36" s="476"/>
      <c r="CL36" s="476"/>
      <c r="CM36" s="477"/>
      <c r="CN36" s="7"/>
    </row>
    <row r="37" spans="1:92" s="1" customFormat="1" ht="18" customHeight="1" thickBot="1">
      <c r="A37" s="7"/>
      <c r="B37" s="7"/>
      <c r="C37" s="379" t="str">
        <f>IF($AJ$37=0,"【判定1】がNGのため、【判定2】は実施しません。",IF(OR($AJ$37=1,$AJ$37=2),"OK　この組み合せで太陽電池ストリングを構成できます。",IF($AJ$37=4,"-","NG　各太陽電池モジュールの枚数を見直してください。")))</f>
        <v>-</v>
      </c>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1"/>
      <c r="AJ37" s="382">
        <f>IF(OR($AJ$26=2,$AJ$26=3,$AJ$26=4),0,IF(AND($AJ$26=0,$N$30="OK",$N$31="OK",$N$32="OK",$N$33="OK",$N$34="OK"),1,IF(AND($AJ$26=1,$N$30="OK",$N$31="OK",$N$32="OK",$N$33="OK",$N$34="OK"),2,IF($AJ$26=5,4,3))))</f>
        <v>4</v>
      </c>
      <c r="AK37" s="383"/>
      <c r="AL37" s="66" t="s">
        <v>186</v>
      </c>
      <c r="AM37" s="7"/>
      <c r="AN37" s="7"/>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7"/>
    </row>
    <row r="38" spans="1:92" s="1" customFormat="1" ht="18"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7"/>
    </row>
    <row r="39" spans="1:92" s="1" customFormat="1" ht="18"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7"/>
    </row>
    <row r="40" spans="1:92" s="70" customFormat="1" ht="19.95" customHeight="1">
      <c r="A40" s="69"/>
      <c r="B40" s="72" t="s">
        <v>111</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69"/>
    </row>
    <row r="41" spans="1:92" s="70" customFormat="1" ht="19.95" customHeight="1">
      <c r="A41" s="69"/>
      <c r="B41" s="69"/>
      <c r="C41" s="69" t="s">
        <v>194</v>
      </c>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69"/>
    </row>
    <row r="42" spans="1:92" s="70" customFormat="1" ht="19.95" customHeight="1">
      <c r="A42" s="69"/>
      <c r="B42" s="69"/>
      <c r="C42" s="69" t="s">
        <v>267</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69"/>
    </row>
    <row r="43" spans="1:92" s="70" customFormat="1" ht="19.95" customHeight="1">
      <c r="A43" s="69"/>
      <c r="B43" s="69"/>
      <c r="C43" s="69" t="s">
        <v>258</v>
      </c>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69"/>
    </row>
    <row r="44" spans="1:92" s="70" customFormat="1" ht="19.95"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69"/>
    </row>
    <row r="45" spans="1:92" s="70" customFormat="1" ht="19.95" customHeight="1">
      <c r="A45" s="69"/>
      <c r="B45" s="69"/>
      <c r="C45" s="69" t="s">
        <v>282</v>
      </c>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69"/>
    </row>
    <row r="46" spans="1:92" s="70" customFormat="1" ht="19.95"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69"/>
    </row>
    <row r="47" spans="1:92" s="70" customFormat="1" ht="19.95" customHeight="1">
      <c r="A47" s="69"/>
      <c r="B47" s="69"/>
      <c r="C47" s="69" t="s">
        <v>283</v>
      </c>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69"/>
    </row>
    <row r="48" spans="1:92" s="70" customFormat="1" ht="19.95" customHeight="1">
      <c r="A48" s="69"/>
      <c r="B48" s="69"/>
      <c r="C48" s="69" t="s">
        <v>202</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69"/>
    </row>
    <row r="49" spans="1:92" s="1" customFormat="1" ht="18" customHeight="1">
      <c r="A49" s="7"/>
      <c r="B49" s="7"/>
      <c r="C49" s="69" t="s">
        <v>203</v>
      </c>
      <c r="D49" s="69"/>
      <c r="E49" s="69"/>
      <c r="F49" s="69"/>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7"/>
    </row>
    <row r="50" spans="1:92" s="1" customFormat="1" ht="18" customHeight="1">
      <c r="A50" s="7"/>
      <c r="B50" s="7"/>
      <c r="C50" s="69" t="s">
        <v>199</v>
      </c>
      <c r="D50" s="69"/>
      <c r="E50" s="69"/>
      <c r="F50" s="69"/>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7"/>
    </row>
    <row r="51" spans="1:92" s="1" customFormat="1" ht="18"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7"/>
    </row>
    <row r="52" spans="1:92" s="1" customFormat="1"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7"/>
    </row>
    <row r="53" spans="1:92" s="1" customFormat="1" ht="18"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7"/>
    </row>
    <row r="54" spans="1:92" s="1" customFormat="1" ht="18"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7"/>
    </row>
    <row r="55" spans="1:92" s="1" customFormat="1" ht="18"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7"/>
    </row>
    <row r="56" spans="1:92" s="1" customFormat="1" ht="18"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7"/>
    </row>
    <row r="57" spans="1:92" s="1" customFormat="1" ht="18"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7"/>
    </row>
    <row r="58" spans="1:92" s="1" customFormat="1" ht="18"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7"/>
    </row>
    <row r="59" spans="1:92" s="1" customFormat="1" ht="18"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7"/>
    </row>
    <row r="60" spans="1:92" s="1" customFormat="1" ht="18"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7"/>
    </row>
    <row r="61" spans="1:92" s="1" customFormat="1" ht="18"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7"/>
    </row>
    <row r="62" spans="1:92" s="1" customFormat="1" ht="18"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7"/>
    </row>
    <row r="63" spans="1:92" s="1" customFormat="1" ht="18"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7"/>
    </row>
    <row r="64" spans="1:92" s="1" customFormat="1" ht="18"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7"/>
    </row>
    <row r="65" ht="18" customHeight="1"/>
    <row r="66" ht="18" customHeight="1"/>
    <row r="67" s="13" customFormat="1" ht="18" customHeight="1"/>
    <row r="68" s="13" customFormat="1" ht="18" customHeight="1"/>
    <row r="69" s="13" customFormat="1" ht="18" customHeight="1"/>
    <row r="70" s="13" customFormat="1" ht="18" customHeight="1"/>
    <row r="71" s="13" customFormat="1" ht="18" customHeight="1"/>
    <row r="72" s="13" customFormat="1" ht="18" customHeight="1"/>
    <row r="73" s="13" customFormat="1" ht="18" customHeight="1"/>
    <row r="74" s="13" customFormat="1" ht="18" customHeight="1"/>
    <row r="75" s="13" customFormat="1" ht="18" customHeight="1"/>
    <row r="76" s="13" customFormat="1" ht="18" customHeight="1"/>
    <row r="77" s="13" customFormat="1" ht="18" customHeight="1"/>
    <row r="78" s="13" customFormat="1" ht="18" customHeight="1"/>
    <row r="79" s="13" customFormat="1" ht="18" customHeight="1"/>
    <row r="80" s="13" customFormat="1" ht="18" customHeight="1"/>
    <row r="81" s="13" customFormat="1" ht="18" customHeight="1"/>
    <row r="82" s="13" customFormat="1"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sheetData>
  <sheetProtection algorithmName="SHA-512" hashValue="NH1oJPYZ/DDXJpGy2dmBdWF1UQnxUUP8O0z20TWenRQr/IjtDRG/c2tADVEh5t5sTZYaEiYcC6+ig2kkV1xH3w==" saltValue="JB9krcaBHvTlBV4Yft364A==" spinCount="100000" sheet="1" objects="1" scenarios="1"/>
  <mergeCells count="400">
    <mergeCell ref="BP36:BU36"/>
    <mergeCell ref="BV36:CA36"/>
    <mergeCell ref="CB36:CG36"/>
    <mergeCell ref="CH36:CM36"/>
    <mergeCell ref="C37:AI37"/>
    <mergeCell ref="AJ37:AK37"/>
    <mergeCell ref="AJ36:AK36"/>
    <mergeCell ref="AO36:AQ36"/>
    <mergeCell ref="AR36:AW36"/>
    <mergeCell ref="AX36:BC36"/>
    <mergeCell ref="BD36:BI36"/>
    <mergeCell ref="BJ36:BO36"/>
    <mergeCell ref="AO35:AQ35"/>
    <mergeCell ref="AR35:AW35"/>
    <mergeCell ref="AX35:BC35"/>
    <mergeCell ref="BD35:BI35"/>
    <mergeCell ref="BJ35:BO35"/>
    <mergeCell ref="BP35:BU35"/>
    <mergeCell ref="BV35:CA35"/>
    <mergeCell ref="CB35:CG35"/>
    <mergeCell ref="CH35:CM35"/>
    <mergeCell ref="BP33:BU33"/>
    <mergeCell ref="BV33:CA33"/>
    <mergeCell ref="CB33:CG33"/>
    <mergeCell ref="CH33:CM33"/>
    <mergeCell ref="C34:I34"/>
    <mergeCell ref="J34:M34"/>
    <mergeCell ref="N34:Q34"/>
    <mergeCell ref="R34:W34"/>
    <mergeCell ref="AO34:AQ34"/>
    <mergeCell ref="AR34:AW34"/>
    <mergeCell ref="CH34:CM34"/>
    <mergeCell ref="AX34:BC34"/>
    <mergeCell ref="BD34:BI34"/>
    <mergeCell ref="BJ34:BO34"/>
    <mergeCell ref="BP34:BU34"/>
    <mergeCell ref="BV34:CA34"/>
    <mergeCell ref="CB34:CG34"/>
    <mergeCell ref="C33:I33"/>
    <mergeCell ref="J33:M33"/>
    <mergeCell ref="N33:Q33"/>
    <mergeCell ref="R33:W33"/>
    <mergeCell ref="AO33:AQ33"/>
    <mergeCell ref="AR33:AW33"/>
    <mergeCell ref="AX33:BC33"/>
    <mergeCell ref="BD33:BI33"/>
    <mergeCell ref="BJ33:BO33"/>
    <mergeCell ref="BP31:BU31"/>
    <mergeCell ref="BV31:CA31"/>
    <mergeCell ref="CB31:CG31"/>
    <mergeCell ref="CH31:CM31"/>
    <mergeCell ref="C32:I32"/>
    <mergeCell ref="J32:M32"/>
    <mergeCell ref="N32:Q32"/>
    <mergeCell ref="R32:W32"/>
    <mergeCell ref="AO32:AQ32"/>
    <mergeCell ref="AR32:AW32"/>
    <mergeCell ref="CH32:CM32"/>
    <mergeCell ref="AX32:BC32"/>
    <mergeCell ref="BD32:BI32"/>
    <mergeCell ref="BJ32:BO32"/>
    <mergeCell ref="BP32:BU32"/>
    <mergeCell ref="BV32:CA32"/>
    <mergeCell ref="CB32:CG32"/>
    <mergeCell ref="C31:I31"/>
    <mergeCell ref="J31:M31"/>
    <mergeCell ref="N31:Q31"/>
    <mergeCell ref="R31:W31"/>
    <mergeCell ref="AO31:AQ31"/>
    <mergeCell ref="AR31:AW31"/>
    <mergeCell ref="AX31:BC31"/>
    <mergeCell ref="BD31:BI31"/>
    <mergeCell ref="BJ31:BO31"/>
    <mergeCell ref="BP29:BU29"/>
    <mergeCell ref="BV29:CA29"/>
    <mergeCell ref="CB29:CG29"/>
    <mergeCell ref="CH29:CM29"/>
    <mergeCell ref="C30:I30"/>
    <mergeCell ref="J30:M30"/>
    <mergeCell ref="N30:Q30"/>
    <mergeCell ref="R30:W30"/>
    <mergeCell ref="AO30:AQ30"/>
    <mergeCell ref="AR30:AW30"/>
    <mergeCell ref="CH30:CM30"/>
    <mergeCell ref="AX30:BC30"/>
    <mergeCell ref="BD30:BI30"/>
    <mergeCell ref="BJ30:BO30"/>
    <mergeCell ref="BP30:BU30"/>
    <mergeCell ref="BV30:CA30"/>
    <mergeCell ref="CB30:CG30"/>
    <mergeCell ref="C29:I29"/>
    <mergeCell ref="J29:M29"/>
    <mergeCell ref="N29:Q29"/>
    <mergeCell ref="R29:W29"/>
    <mergeCell ref="AO29:AQ29"/>
    <mergeCell ref="AR29:AW29"/>
    <mergeCell ref="AX29:BC29"/>
    <mergeCell ref="BD29:BI29"/>
    <mergeCell ref="BJ29:BO29"/>
    <mergeCell ref="AO28:AQ28"/>
    <mergeCell ref="AR28:AW28"/>
    <mergeCell ref="AX28:BC28"/>
    <mergeCell ref="BD28:BI28"/>
    <mergeCell ref="BJ28:BO28"/>
    <mergeCell ref="BP28:BU28"/>
    <mergeCell ref="BV28:CA28"/>
    <mergeCell ref="CB28:CG28"/>
    <mergeCell ref="CH28:CM28"/>
    <mergeCell ref="AO27:AQ27"/>
    <mergeCell ref="AR27:AW27"/>
    <mergeCell ref="AX27:BC27"/>
    <mergeCell ref="BD27:BI27"/>
    <mergeCell ref="BJ27:BO27"/>
    <mergeCell ref="BP27:BU27"/>
    <mergeCell ref="BV27:CA27"/>
    <mergeCell ref="CB27:CG27"/>
    <mergeCell ref="CH27:CM27"/>
    <mergeCell ref="CH25:CM25"/>
    <mergeCell ref="C26:AI26"/>
    <mergeCell ref="AJ26:AK26"/>
    <mergeCell ref="AO26:AQ26"/>
    <mergeCell ref="AR26:AW26"/>
    <mergeCell ref="AX26:BC26"/>
    <mergeCell ref="BD26:BI26"/>
    <mergeCell ref="BJ26:BO26"/>
    <mergeCell ref="BP26:BU26"/>
    <mergeCell ref="BV26:CA26"/>
    <mergeCell ref="CB26:CG26"/>
    <mergeCell ref="CH26:CM26"/>
    <mergeCell ref="AJ25:AK25"/>
    <mergeCell ref="AO25:AQ25"/>
    <mergeCell ref="AR25:AW25"/>
    <mergeCell ref="AX25:BC25"/>
    <mergeCell ref="BD25:BI25"/>
    <mergeCell ref="BJ25:BO25"/>
    <mergeCell ref="BP25:BU25"/>
    <mergeCell ref="BV25:CA25"/>
    <mergeCell ref="CB25:CG25"/>
    <mergeCell ref="AO24:AQ24"/>
    <mergeCell ref="AR24:AW24"/>
    <mergeCell ref="AX24:BC24"/>
    <mergeCell ref="BD24:BI24"/>
    <mergeCell ref="BJ24:BO24"/>
    <mergeCell ref="BP24:BU24"/>
    <mergeCell ref="BV24:CA24"/>
    <mergeCell ref="CB24:CG24"/>
    <mergeCell ref="CH24:CM24"/>
    <mergeCell ref="CH22:CM22"/>
    <mergeCell ref="AO23:AQ23"/>
    <mergeCell ref="AR23:AW23"/>
    <mergeCell ref="AX23:BC23"/>
    <mergeCell ref="BD23:BI23"/>
    <mergeCell ref="BJ23:BO23"/>
    <mergeCell ref="BP23:BU23"/>
    <mergeCell ref="BV23:CA23"/>
    <mergeCell ref="CB23:CG23"/>
    <mergeCell ref="CH23:CM23"/>
    <mergeCell ref="AX22:BC22"/>
    <mergeCell ref="BD22:BI22"/>
    <mergeCell ref="BJ22:BO22"/>
    <mergeCell ref="X21:Z21"/>
    <mergeCell ref="AA21:AC21"/>
    <mergeCell ref="BP22:BU22"/>
    <mergeCell ref="BV22:CA22"/>
    <mergeCell ref="CB22:CG22"/>
    <mergeCell ref="C21:E21"/>
    <mergeCell ref="F21:I21"/>
    <mergeCell ref="J21:M21"/>
    <mergeCell ref="C22:E22"/>
    <mergeCell ref="F22:I22"/>
    <mergeCell ref="J22:M22"/>
    <mergeCell ref="N22:Q22"/>
    <mergeCell ref="R22:T22"/>
    <mergeCell ref="U22:W22"/>
    <mergeCell ref="X22:Z22"/>
    <mergeCell ref="AA22:AC22"/>
    <mergeCell ref="AD22:AF22"/>
    <mergeCell ref="N21:Q21"/>
    <mergeCell ref="R21:T21"/>
    <mergeCell ref="U21:W21"/>
    <mergeCell ref="AG22:AI22"/>
    <mergeCell ref="AO22:AQ22"/>
    <mergeCell ref="AR22:AW22"/>
    <mergeCell ref="CB20:CG20"/>
    <mergeCell ref="CH20:CM20"/>
    <mergeCell ref="AA20:AC20"/>
    <mergeCell ref="AD20:AF20"/>
    <mergeCell ref="AG20:AI20"/>
    <mergeCell ref="AO20:AQ20"/>
    <mergeCell ref="AR20:AW20"/>
    <mergeCell ref="AX20:BC20"/>
    <mergeCell ref="AD21:AF21"/>
    <mergeCell ref="AG21:AI21"/>
    <mergeCell ref="AO21:AQ21"/>
    <mergeCell ref="AR21:AW21"/>
    <mergeCell ref="CH21:CM21"/>
    <mergeCell ref="AX21:BC21"/>
    <mergeCell ref="BD21:BI21"/>
    <mergeCell ref="BJ21:BO21"/>
    <mergeCell ref="BP21:BU21"/>
    <mergeCell ref="BV21:CA21"/>
    <mergeCell ref="CB21:CG21"/>
    <mergeCell ref="CH19:CM19"/>
    <mergeCell ref="C20:E20"/>
    <mergeCell ref="F20:I20"/>
    <mergeCell ref="J20:M20"/>
    <mergeCell ref="N20:Q20"/>
    <mergeCell ref="R20:T20"/>
    <mergeCell ref="U20:W20"/>
    <mergeCell ref="X20:Z20"/>
    <mergeCell ref="AO19:AQ19"/>
    <mergeCell ref="AR19:AW19"/>
    <mergeCell ref="AX19:BC19"/>
    <mergeCell ref="BD19:BI19"/>
    <mergeCell ref="BJ19:BO19"/>
    <mergeCell ref="BP19:BU19"/>
    <mergeCell ref="U19:W19"/>
    <mergeCell ref="X19:Z19"/>
    <mergeCell ref="AA19:AC19"/>
    <mergeCell ref="AD19:AF19"/>
    <mergeCell ref="AG19:AI19"/>
    <mergeCell ref="AJ19:AK19"/>
    <mergeCell ref="BD20:BI20"/>
    <mergeCell ref="BJ20:BO20"/>
    <mergeCell ref="BP20:BU20"/>
    <mergeCell ref="BV20:CA20"/>
    <mergeCell ref="C19:E19"/>
    <mergeCell ref="F19:I19"/>
    <mergeCell ref="J19:M19"/>
    <mergeCell ref="N19:Q19"/>
    <mergeCell ref="R19:T19"/>
    <mergeCell ref="AD17:AF18"/>
    <mergeCell ref="AG17:AI18"/>
    <mergeCell ref="BV19:CA19"/>
    <mergeCell ref="CB19:CG19"/>
    <mergeCell ref="BP17:BU17"/>
    <mergeCell ref="BV17:CA17"/>
    <mergeCell ref="CB17:CG17"/>
    <mergeCell ref="C17:E18"/>
    <mergeCell ref="F17:I18"/>
    <mergeCell ref="J17:M18"/>
    <mergeCell ref="N17:Q18"/>
    <mergeCell ref="R17:T18"/>
    <mergeCell ref="U17:W18"/>
    <mergeCell ref="X17:Z18"/>
    <mergeCell ref="AA17:AC18"/>
    <mergeCell ref="CH17:CM17"/>
    <mergeCell ref="AJ18:AK18"/>
    <mergeCell ref="AO18:AQ18"/>
    <mergeCell ref="AR18:AW18"/>
    <mergeCell ref="AX18:BC18"/>
    <mergeCell ref="BD18:BI18"/>
    <mergeCell ref="AO17:AQ17"/>
    <mergeCell ref="AR17:AW17"/>
    <mergeCell ref="AX17:BC17"/>
    <mergeCell ref="BD17:BI17"/>
    <mergeCell ref="BJ18:BO18"/>
    <mergeCell ref="BP18:BU18"/>
    <mergeCell ref="BV18:CA18"/>
    <mergeCell ref="CB18:CG18"/>
    <mergeCell ref="CH18:CM18"/>
    <mergeCell ref="BJ17:BO17"/>
    <mergeCell ref="AO16:AQ16"/>
    <mergeCell ref="AR16:AW16"/>
    <mergeCell ref="AX16:BC16"/>
    <mergeCell ref="BD16:BI16"/>
    <mergeCell ref="BJ16:BO16"/>
    <mergeCell ref="BP16:BU16"/>
    <mergeCell ref="BV16:CA16"/>
    <mergeCell ref="CB16:CG16"/>
    <mergeCell ref="CH16:CM16"/>
    <mergeCell ref="AO15:AQ15"/>
    <mergeCell ref="AR15:AW15"/>
    <mergeCell ref="AX15:BC15"/>
    <mergeCell ref="BD15:BI15"/>
    <mergeCell ref="BJ15:BO15"/>
    <mergeCell ref="BP15:BU15"/>
    <mergeCell ref="BV15:CA15"/>
    <mergeCell ref="CB15:CG15"/>
    <mergeCell ref="CH15:CM15"/>
    <mergeCell ref="CH13:CM13"/>
    <mergeCell ref="C14:H14"/>
    <mergeCell ref="AO14:AQ14"/>
    <mergeCell ref="AR14:AW14"/>
    <mergeCell ref="AX14:BC14"/>
    <mergeCell ref="BD14:BI14"/>
    <mergeCell ref="BJ14:BO14"/>
    <mergeCell ref="BP14:BU14"/>
    <mergeCell ref="BV14:CA14"/>
    <mergeCell ref="CB14:CG14"/>
    <mergeCell ref="CH14:CM14"/>
    <mergeCell ref="C13:H13"/>
    <mergeCell ref="AO13:AQ13"/>
    <mergeCell ref="AR13:AW13"/>
    <mergeCell ref="AX13:BC13"/>
    <mergeCell ref="BD13:BI13"/>
    <mergeCell ref="BJ13:BO13"/>
    <mergeCell ref="BP13:BU13"/>
    <mergeCell ref="BV13:CA13"/>
    <mergeCell ref="CB13:CG13"/>
    <mergeCell ref="CB11:CG11"/>
    <mergeCell ref="CH11:CM11"/>
    <mergeCell ref="AO12:AQ12"/>
    <mergeCell ref="AR12:AW12"/>
    <mergeCell ref="AX12:BC12"/>
    <mergeCell ref="BD12:BI12"/>
    <mergeCell ref="BJ12:BO12"/>
    <mergeCell ref="BP12:BU12"/>
    <mergeCell ref="BV12:CA12"/>
    <mergeCell ref="CB12:CG12"/>
    <mergeCell ref="CH12:CM12"/>
    <mergeCell ref="AX11:BC11"/>
    <mergeCell ref="BD11:BI11"/>
    <mergeCell ref="AR10:AW10"/>
    <mergeCell ref="AX10:BC10"/>
    <mergeCell ref="BD10:BI10"/>
    <mergeCell ref="BJ10:BO10"/>
    <mergeCell ref="BP10:BU10"/>
    <mergeCell ref="BV10:CA10"/>
    <mergeCell ref="BJ11:BO11"/>
    <mergeCell ref="BP11:BU11"/>
    <mergeCell ref="BV11:CA11"/>
    <mergeCell ref="BJ9:BO9"/>
    <mergeCell ref="BP9:BU9"/>
    <mergeCell ref="BV9:CA9"/>
    <mergeCell ref="CB9:CG9"/>
    <mergeCell ref="CH9:CM9"/>
    <mergeCell ref="M10:O12"/>
    <mergeCell ref="R10:T12"/>
    <mergeCell ref="Z10:AB12"/>
    <mergeCell ref="AE10:AG12"/>
    <mergeCell ref="AO10:AQ10"/>
    <mergeCell ref="AD9:AE9"/>
    <mergeCell ref="AG9:AH9"/>
    <mergeCell ref="AO9:AQ9"/>
    <mergeCell ref="AR9:AW9"/>
    <mergeCell ref="AX9:BC9"/>
    <mergeCell ref="BD9:BI9"/>
    <mergeCell ref="CB10:CG10"/>
    <mergeCell ref="CH10:CM10"/>
    <mergeCell ref="P11:Q11"/>
    <mergeCell ref="V11:X11"/>
    <mergeCell ref="AC11:AD11"/>
    <mergeCell ref="AJ11:AK11"/>
    <mergeCell ref="AO11:AQ11"/>
    <mergeCell ref="AR11:AW11"/>
    <mergeCell ref="L9:M9"/>
    <mergeCell ref="O9:P9"/>
    <mergeCell ref="Q9:R9"/>
    <mergeCell ref="T9:U9"/>
    <mergeCell ref="Y9:Z9"/>
    <mergeCell ref="AB9:AC9"/>
    <mergeCell ref="AG8:AH8"/>
    <mergeCell ref="AO8:AQ8"/>
    <mergeCell ref="AR8:AW8"/>
    <mergeCell ref="BV7:CA7"/>
    <mergeCell ref="CB7:CG7"/>
    <mergeCell ref="CH7:CM7"/>
    <mergeCell ref="L8:M8"/>
    <mergeCell ref="O8:P8"/>
    <mergeCell ref="Q8:R8"/>
    <mergeCell ref="T8:U8"/>
    <mergeCell ref="Y8:Z8"/>
    <mergeCell ref="AB8:AC8"/>
    <mergeCell ref="AD8:AE8"/>
    <mergeCell ref="AO7:AQ7"/>
    <mergeCell ref="AR7:AW7"/>
    <mergeCell ref="AX7:BC7"/>
    <mergeCell ref="BD7:BI7"/>
    <mergeCell ref="BJ7:BO7"/>
    <mergeCell ref="BP7:BU7"/>
    <mergeCell ref="BP8:BU8"/>
    <mergeCell ref="BV8:CA8"/>
    <mergeCell ref="CB8:CG8"/>
    <mergeCell ref="CH8:CM8"/>
    <mergeCell ref="AX8:BC8"/>
    <mergeCell ref="BD8:BI8"/>
    <mergeCell ref="BJ8:BO8"/>
    <mergeCell ref="AA4:AB4"/>
    <mergeCell ref="R5:X5"/>
    <mergeCell ref="AA5:AB5"/>
    <mergeCell ref="AC5:AM5"/>
    <mergeCell ref="AO5:AQ5"/>
    <mergeCell ref="AR5:AW5"/>
    <mergeCell ref="CH5:CM5"/>
    <mergeCell ref="AO6:AQ6"/>
    <mergeCell ref="AR6:AW6"/>
    <mergeCell ref="AX6:BC6"/>
    <mergeCell ref="BD6:BI6"/>
    <mergeCell ref="BJ6:BO6"/>
    <mergeCell ref="BP6:BU6"/>
    <mergeCell ref="BV6:CA6"/>
    <mergeCell ref="CB6:CG6"/>
    <mergeCell ref="CH6:CM6"/>
    <mergeCell ref="AX5:BC5"/>
    <mergeCell ref="BD5:BI5"/>
    <mergeCell ref="BJ5:BO5"/>
    <mergeCell ref="BP5:BU5"/>
    <mergeCell ref="BV5:CA5"/>
    <mergeCell ref="CB5:CG5"/>
  </mergeCells>
  <phoneticPr fontId="1"/>
  <conditionalFormatting sqref="C26">
    <cfRule type="containsText" dxfId="14" priority="9" operator="containsText" text="NG">
      <formula>NOT(ISERROR(SEARCH("NG",C26)))</formula>
    </cfRule>
  </conditionalFormatting>
  <conditionalFormatting sqref="C37">
    <cfRule type="containsText" dxfId="13" priority="8" operator="containsText" text="NG">
      <formula>NOT(ISERROR(SEARCH("NG",C37)))</formula>
    </cfRule>
  </conditionalFormatting>
  <conditionalFormatting sqref="N30:Q34">
    <cfRule type="containsText" dxfId="12" priority="3" operator="containsText" text="NG">
      <formula>NOT(ISERROR(SEARCH("NG",N30)))</formula>
    </cfRule>
  </conditionalFormatting>
  <conditionalFormatting sqref="AA5:AB5">
    <cfRule type="cellIs" dxfId="11" priority="1" operator="equal">
      <formula>"NG"</formula>
    </cfRule>
  </conditionalFormatting>
  <conditionalFormatting sqref="AJ12:AK12">
    <cfRule type="cellIs" dxfId="10" priority="2" operator="equal">
      <formula>"NG"</formula>
    </cfRule>
  </conditionalFormatting>
  <dataValidations count="1">
    <dataValidation type="list" allowBlank="1" showInputMessage="1" showErrorMessage="1" sqref="C19:E22" xr:uid="{D7BE850D-34D6-4C73-8AA5-65FEC29D4E38}">
      <formula1>"　,1,2,3,4,5,6,7,8,9,10,11,12,13,14,15,16,17,18,19,20,21,22,23,24,25,26,27,28,29,30"</formula1>
    </dataValidation>
  </dataValidations>
  <pageMargins left="0.78740157480314965" right="0.39370078740157483" top="0.78740157480314965" bottom="0.39370078740157483"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1369E-F46C-4566-BAD7-A4BF8E65C223}">
  <sheetPr>
    <pageSetUpPr fitToPage="1"/>
  </sheetPr>
  <dimension ref="A1:CN393"/>
  <sheetViews>
    <sheetView showGridLines="0" zoomScale="80" zoomScaleNormal="80" zoomScalePageLayoutView="90" workbookViewId="0">
      <pane xSplit="39" topLeftCell="AN1" activePane="topRight" state="frozen"/>
      <selection activeCell="AL17" sqref="AL17:AO17"/>
      <selection pane="topRight" activeCell="D5" sqref="D5"/>
    </sheetView>
  </sheetViews>
  <sheetFormatPr defaultColWidth="13" defaultRowHeight="19.8"/>
  <cols>
    <col min="1" max="55" width="3.6328125" style="13" customWidth="1"/>
    <col min="56" max="91" width="2.6328125" style="13" customWidth="1"/>
    <col min="92" max="92" width="3.6328125" style="13" customWidth="1"/>
    <col min="93" max="100" width="3.6328125" customWidth="1"/>
  </cols>
  <sheetData>
    <row r="1" spans="1:92" ht="18" customHeight="1"/>
    <row r="2" spans="1:92" s="6" customFormat="1" ht="24.9" customHeight="1">
      <c r="A2" s="8" t="s">
        <v>256</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row>
    <row r="3" spans="1:92" s="1" customFormat="1" ht="25.05" customHeight="1">
      <c r="A3" s="69" t="s">
        <v>91</v>
      </c>
      <c r="B3" s="69"/>
      <c r="C3" s="127" t="s">
        <v>281</v>
      </c>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row>
    <row r="4" spans="1:92" ht="18" customHeight="1" thickBot="1">
      <c r="AA4" s="487" t="s">
        <v>170</v>
      </c>
      <c r="AB4" s="487"/>
      <c r="AO4" s="10" t="s">
        <v>187</v>
      </c>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row>
    <row r="5" spans="1:92" ht="39.9" customHeight="1" thickTop="1" thickBot="1">
      <c r="J5" s="52"/>
      <c r="K5" s="52"/>
      <c r="L5" s="52"/>
      <c r="M5" s="52"/>
      <c r="N5" s="52"/>
      <c r="O5" s="52"/>
      <c r="P5" s="52"/>
      <c r="Q5" s="52"/>
      <c r="R5" s="406" t="s">
        <v>165</v>
      </c>
      <c r="S5" s="406"/>
      <c r="T5" s="406"/>
      <c r="U5" s="406"/>
      <c r="V5" s="406"/>
      <c r="W5" s="406"/>
      <c r="X5" s="406"/>
      <c r="Y5" s="52"/>
      <c r="Z5" s="52"/>
      <c r="AA5" s="407" t="str">
        <f>IF(OR($AJ$37=1,$AJ$37=2),"OK",IF($AJ$37=4,"-","NG"))</f>
        <v>-</v>
      </c>
      <c r="AB5" s="408"/>
      <c r="AC5" s="409" t="str">
        <f>IF($AJ$37=2,"　最終的な判断はモジュールメーカーに確認","")</f>
        <v/>
      </c>
      <c r="AD5" s="410"/>
      <c r="AE5" s="410"/>
      <c r="AF5" s="410"/>
      <c r="AG5" s="410"/>
      <c r="AH5" s="410"/>
      <c r="AI5" s="410"/>
      <c r="AJ5" s="410"/>
      <c r="AK5" s="410"/>
      <c r="AL5" s="410"/>
      <c r="AM5" s="410"/>
      <c r="AO5" s="300" t="s">
        <v>158</v>
      </c>
      <c r="AP5" s="293"/>
      <c r="AQ5" s="299"/>
      <c r="AR5" s="292" t="s">
        <v>61</v>
      </c>
      <c r="AS5" s="293"/>
      <c r="AT5" s="293"/>
      <c r="AU5" s="293"/>
      <c r="AV5" s="293"/>
      <c r="AW5" s="299"/>
      <c r="AX5" s="292" t="s">
        <v>62</v>
      </c>
      <c r="AY5" s="293"/>
      <c r="AZ5" s="293"/>
      <c r="BA5" s="293"/>
      <c r="BB5" s="293"/>
      <c r="BC5" s="299"/>
      <c r="BD5" s="479" t="s">
        <v>174</v>
      </c>
      <c r="BE5" s="293"/>
      <c r="BF5" s="293"/>
      <c r="BG5" s="293"/>
      <c r="BH5" s="293"/>
      <c r="BI5" s="299"/>
      <c r="BJ5" s="479" t="s">
        <v>232</v>
      </c>
      <c r="BK5" s="293"/>
      <c r="BL5" s="293"/>
      <c r="BM5" s="293"/>
      <c r="BN5" s="293"/>
      <c r="BO5" s="299"/>
      <c r="BP5" s="479" t="s">
        <v>233</v>
      </c>
      <c r="BQ5" s="293"/>
      <c r="BR5" s="293"/>
      <c r="BS5" s="293"/>
      <c r="BT5" s="293"/>
      <c r="BU5" s="299"/>
      <c r="BV5" s="479" t="s">
        <v>234</v>
      </c>
      <c r="BW5" s="293"/>
      <c r="BX5" s="293"/>
      <c r="BY5" s="293"/>
      <c r="BZ5" s="293"/>
      <c r="CA5" s="299"/>
      <c r="CB5" s="479" t="s">
        <v>235</v>
      </c>
      <c r="CC5" s="293"/>
      <c r="CD5" s="293"/>
      <c r="CE5" s="293"/>
      <c r="CF5" s="293"/>
      <c r="CG5" s="299"/>
      <c r="CH5" s="479" t="s">
        <v>236</v>
      </c>
      <c r="CI5" s="293"/>
      <c r="CJ5" s="293"/>
      <c r="CK5" s="293"/>
      <c r="CL5" s="293"/>
      <c r="CM5" s="294"/>
    </row>
    <row r="6" spans="1:92" ht="18" customHeight="1" thickTop="1">
      <c r="J6" s="7"/>
      <c r="K6" s="7"/>
      <c r="L6" s="7"/>
      <c r="M6" s="7"/>
      <c r="N6" s="7"/>
      <c r="O6" s="7"/>
      <c r="P6" s="7"/>
      <c r="Q6" s="7"/>
      <c r="R6" s="7"/>
      <c r="S6" s="7"/>
      <c r="T6" s="7"/>
      <c r="U6" s="7"/>
      <c r="V6" s="7"/>
      <c r="W6" s="7"/>
      <c r="X6" s="7"/>
      <c r="Y6" s="7"/>
      <c r="Z6" s="7"/>
      <c r="AA6" s="7"/>
      <c r="AB6" s="7"/>
      <c r="AC6" s="7"/>
      <c r="AD6" s="7"/>
      <c r="AE6" s="7"/>
      <c r="AF6" s="7"/>
      <c r="AG6" s="7"/>
      <c r="AO6" s="220" t="s">
        <v>100</v>
      </c>
      <c r="AP6" s="221"/>
      <c r="AQ6" s="222"/>
      <c r="AR6" s="269" t="s">
        <v>108</v>
      </c>
      <c r="AS6" s="221"/>
      <c r="AT6" s="221"/>
      <c r="AU6" s="221"/>
      <c r="AV6" s="221"/>
      <c r="AW6" s="222"/>
      <c r="AX6" s="269" t="s">
        <v>106</v>
      </c>
      <c r="AY6" s="221"/>
      <c r="AZ6" s="221"/>
      <c r="BA6" s="221"/>
      <c r="BB6" s="221"/>
      <c r="BC6" s="222"/>
      <c r="BD6" s="269" t="s">
        <v>107</v>
      </c>
      <c r="BE6" s="221"/>
      <c r="BF6" s="221"/>
      <c r="BG6" s="221"/>
      <c r="BH6" s="221"/>
      <c r="BI6" s="222"/>
      <c r="BJ6" s="295">
        <v>30</v>
      </c>
      <c r="BK6" s="296"/>
      <c r="BL6" s="296"/>
      <c r="BM6" s="296"/>
      <c r="BN6" s="296"/>
      <c r="BO6" s="297"/>
      <c r="BP6" s="295">
        <v>10</v>
      </c>
      <c r="BQ6" s="296"/>
      <c r="BR6" s="296"/>
      <c r="BS6" s="296"/>
      <c r="BT6" s="296"/>
      <c r="BU6" s="297"/>
      <c r="BV6" s="295">
        <v>25</v>
      </c>
      <c r="BW6" s="296"/>
      <c r="BX6" s="296"/>
      <c r="BY6" s="296"/>
      <c r="BZ6" s="296"/>
      <c r="CA6" s="297"/>
      <c r="CB6" s="295">
        <v>9</v>
      </c>
      <c r="CC6" s="296"/>
      <c r="CD6" s="296"/>
      <c r="CE6" s="296"/>
      <c r="CF6" s="296"/>
      <c r="CG6" s="297"/>
      <c r="CH6" s="295">
        <v>200</v>
      </c>
      <c r="CI6" s="296"/>
      <c r="CJ6" s="296"/>
      <c r="CK6" s="296"/>
      <c r="CL6" s="296"/>
      <c r="CM6" s="298"/>
    </row>
    <row r="7" spans="1:92" ht="18" customHeight="1">
      <c r="J7" s="7"/>
      <c r="K7" s="7"/>
      <c r="L7" s="7"/>
      <c r="M7" s="7"/>
      <c r="N7" s="7"/>
      <c r="O7" s="7"/>
      <c r="P7" s="7"/>
      <c r="Q7" s="7"/>
      <c r="R7" s="7"/>
      <c r="S7" s="7"/>
      <c r="T7" s="7"/>
      <c r="U7" s="7"/>
      <c r="V7" s="7"/>
      <c r="W7" s="7"/>
      <c r="X7" s="7"/>
      <c r="Y7" s="7"/>
      <c r="Z7" s="7"/>
      <c r="AA7" s="7"/>
      <c r="AB7" s="7"/>
      <c r="AC7" s="7"/>
      <c r="AD7" s="7"/>
      <c r="AE7" s="7"/>
      <c r="AF7" s="7"/>
      <c r="AG7" s="7"/>
      <c r="AO7" s="227">
        <v>1</v>
      </c>
      <c r="AP7" s="228"/>
      <c r="AQ7" s="228"/>
      <c r="AR7" s="228" t="str">
        <f>IF('最大、最小接続数計算'!BH7="","",'最大、最小接続数計算'!BH7)</f>
        <v/>
      </c>
      <c r="AS7" s="228"/>
      <c r="AT7" s="228"/>
      <c r="AU7" s="228"/>
      <c r="AV7" s="228"/>
      <c r="AW7" s="228"/>
      <c r="AX7" s="228" t="str">
        <f>IF('最大、最小接続数計算'!BN7="","",'最大、最小接続数計算'!BN7)</f>
        <v/>
      </c>
      <c r="AY7" s="228"/>
      <c r="AZ7" s="228"/>
      <c r="BA7" s="228"/>
      <c r="BB7" s="228"/>
      <c r="BC7" s="228"/>
      <c r="BD7" s="228" t="str">
        <f>IF('最大、最小接続数計算'!BT7="","",'最大、最小接続数計算'!BT7)</f>
        <v/>
      </c>
      <c r="BE7" s="228"/>
      <c r="BF7" s="228"/>
      <c r="BG7" s="228"/>
      <c r="BH7" s="228"/>
      <c r="BI7" s="228"/>
      <c r="BJ7" s="228" t="str">
        <f>IF('最大、最小接続数計算'!BZ7="","",'最大、最小接続数計算'!BZ7)</f>
        <v/>
      </c>
      <c r="BK7" s="228"/>
      <c r="BL7" s="228"/>
      <c r="BM7" s="228"/>
      <c r="BN7" s="228"/>
      <c r="BO7" s="228"/>
      <c r="BP7" s="228" t="str">
        <f>IF('最大、最小接続数計算'!CF7="","",'最大、最小接続数計算'!CF7)</f>
        <v/>
      </c>
      <c r="BQ7" s="228"/>
      <c r="BR7" s="228"/>
      <c r="BS7" s="228"/>
      <c r="BT7" s="228"/>
      <c r="BU7" s="228"/>
      <c r="BV7" s="228" t="str">
        <f>IF('最大、最小接続数計算'!CL7="","",'最大、最小接続数計算'!CL7)</f>
        <v/>
      </c>
      <c r="BW7" s="228"/>
      <c r="BX7" s="228"/>
      <c r="BY7" s="228"/>
      <c r="BZ7" s="228"/>
      <c r="CA7" s="228"/>
      <c r="CB7" s="228" t="str">
        <f>IF('最大、最小接続数計算'!CR7="","",'最大、最小接続数計算'!CR7)</f>
        <v/>
      </c>
      <c r="CC7" s="228"/>
      <c r="CD7" s="228"/>
      <c r="CE7" s="228"/>
      <c r="CF7" s="228"/>
      <c r="CG7" s="228"/>
      <c r="CH7" s="228" t="str">
        <f>IF('最大、最小接続数計算'!CX7="","",'最大、最小接続数計算'!CX7)</f>
        <v/>
      </c>
      <c r="CI7" s="228"/>
      <c r="CJ7" s="228"/>
      <c r="CK7" s="228"/>
      <c r="CL7" s="228"/>
      <c r="CM7" s="229"/>
    </row>
    <row r="8" spans="1:92" ht="18" customHeight="1" thickBot="1">
      <c r="J8" s="7"/>
      <c r="K8" s="7"/>
      <c r="L8" s="376" t="s">
        <v>166</v>
      </c>
      <c r="M8" s="376"/>
      <c r="N8" s="47"/>
      <c r="O8" s="376" t="s">
        <v>167</v>
      </c>
      <c r="P8" s="376"/>
      <c r="Q8" s="376" t="s">
        <v>166</v>
      </c>
      <c r="R8" s="376"/>
      <c r="S8" s="47"/>
      <c r="T8" s="376" t="s">
        <v>167</v>
      </c>
      <c r="U8" s="376"/>
      <c r="V8" s="47"/>
      <c r="W8" s="47"/>
      <c r="X8" s="47"/>
      <c r="Y8" s="376" t="s">
        <v>166</v>
      </c>
      <c r="Z8" s="376"/>
      <c r="AA8" s="47"/>
      <c r="AB8" s="376" t="s">
        <v>167</v>
      </c>
      <c r="AC8" s="376"/>
      <c r="AD8" s="376" t="s">
        <v>166</v>
      </c>
      <c r="AE8" s="376"/>
      <c r="AF8" s="47"/>
      <c r="AG8" s="376" t="s">
        <v>167</v>
      </c>
      <c r="AH8" s="376"/>
      <c r="AO8" s="227">
        <f>AO7+1</f>
        <v>2</v>
      </c>
      <c r="AP8" s="221"/>
      <c r="AQ8" s="222"/>
      <c r="AR8" s="228" t="str">
        <f>IF('最大、最小接続数計算'!BH8="","",'最大、最小接続数計算'!BH8)</f>
        <v/>
      </c>
      <c r="AS8" s="228"/>
      <c r="AT8" s="228"/>
      <c r="AU8" s="228"/>
      <c r="AV8" s="228"/>
      <c r="AW8" s="228"/>
      <c r="AX8" s="430" t="str">
        <f>IF('最大、最小接続数計算'!BN8="","",'最大、最小接続数計算'!BN8)</f>
        <v/>
      </c>
      <c r="AY8" s="430"/>
      <c r="AZ8" s="430"/>
      <c r="BA8" s="430"/>
      <c r="BB8" s="430"/>
      <c r="BC8" s="430"/>
      <c r="BD8" s="228" t="str">
        <f>IF('最大、最小接続数計算'!BT8="","",'最大、最小接続数計算'!BT8)</f>
        <v/>
      </c>
      <c r="BE8" s="228"/>
      <c r="BF8" s="228"/>
      <c r="BG8" s="228"/>
      <c r="BH8" s="228"/>
      <c r="BI8" s="228"/>
      <c r="BJ8" s="228" t="str">
        <f>IF('最大、最小接続数計算'!BZ8="","",'最大、最小接続数計算'!BZ8)</f>
        <v/>
      </c>
      <c r="BK8" s="228"/>
      <c r="BL8" s="228"/>
      <c r="BM8" s="228"/>
      <c r="BN8" s="228"/>
      <c r="BO8" s="228"/>
      <c r="BP8" s="228" t="str">
        <f>IF('最大、最小接続数計算'!CF8="","",'最大、最小接続数計算'!CF8)</f>
        <v/>
      </c>
      <c r="BQ8" s="228"/>
      <c r="BR8" s="228"/>
      <c r="BS8" s="228"/>
      <c r="BT8" s="228"/>
      <c r="BU8" s="228"/>
      <c r="BV8" s="228" t="str">
        <f>IF('最大、最小接続数計算'!CL8="","",'最大、最小接続数計算'!CL8)</f>
        <v/>
      </c>
      <c r="BW8" s="228"/>
      <c r="BX8" s="228"/>
      <c r="BY8" s="228"/>
      <c r="BZ8" s="228"/>
      <c r="CA8" s="228"/>
      <c r="CB8" s="228" t="str">
        <f>IF('最大、最小接続数計算'!CR8="","",'最大、最小接続数計算'!CR8)</f>
        <v/>
      </c>
      <c r="CC8" s="228"/>
      <c r="CD8" s="228"/>
      <c r="CE8" s="228"/>
      <c r="CF8" s="228"/>
      <c r="CG8" s="228"/>
      <c r="CH8" s="228" t="str">
        <f>IF('最大、最小接続数計算'!CX8="","",'最大、最小接続数計算'!CX8)</f>
        <v/>
      </c>
      <c r="CI8" s="228"/>
      <c r="CJ8" s="228"/>
      <c r="CK8" s="228"/>
      <c r="CL8" s="228"/>
      <c r="CM8" s="229"/>
    </row>
    <row r="9" spans="1:92" ht="18" customHeight="1" thickTop="1" thickBot="1">
      <c r="J9" s="7"/>
      <c r="K9" s="7"/>
      <c r="L9" s="413" t="str">
        <f>$C$19</f>
        <v>　</v>
      </c>
      <c r="M9" s="414"/>
      <c r="N9" s="53" t="s">
        <v>168</v>
      </c>
      <c r="O9" s="376" t="str">
        <f>IF(OR($AG$19="",$AG$19=0),"-",$AG$19)</f>
        <v>-</v>
      </c>
      <c r="P9" s="376"/>
      <c r="Q9" s="413" t="str">
        <f>$C$20</f>
        <v>　</v>
      </c>
      <c r="R9" s="414"/>
      <c r="S9" s="53" t="s">
        <v>168</v>
      </c>
      <c r="T9" s="376" t="str">
        <f>IF(OR($AG$20="",$AG$20=0),"-",$AG$20)</f>
        <v>-</v>
      </c>
      <c r="U9" s="376"/>
      <c r="V9" s="47"/>
      <c r="W9" s="47"/>
      <c r="X9" s="47"/>
      <c r="Y9" s="413" t="str">
        <f>$C$21</f>
        <v>　</v>
      </c>
      <c r="Z9" s="414"/>
      <c r="AA9" s="53" t="s">
        <v>168</v>
      </c>
      <c r="AB9" s="376" t="str">
        <f>IF(OR($AG$21="",$AG$21=0),"-",$AG$21)</f>
        <v>-</v>
      </c>
      <c r="AC9" s="376"/>
      <c r="AD9" s="413" t="str">
        <f>$C$22</f>
        <v>　</v>
      </c>
      <c r="AE9" s="414"/>
      <c r="AF9" s="53" t="s">
        <v>168</v>
      </c>
      <c r="AG9" s="376" t="str">
        <f>IF(OR($AG$22="",$AG$22=0),"-",$AG$22)</f>
        <v>-</v>
      </c>
      <c r="AH9" s="376"/>
      <c r="AO9" s="227">
        <f t="shared" ref="AO9:AO36" si="0">AO8+1</f>
        <v>3</v>
      </c>
      <c r="AP9" s="221"/>
      <c r="AQ9" s="222"/>
      <c r="AR9" s="228" t="str">
        <f>IF('最大、最小接続数計算'!BH9="","",'最大、最小接続数計算'!BH9)</f>
        <v/>
      </c>
      <c r="AS9" s="228"/>
      <c r="AT9" s="228"/>
      <c r="AU9" s="228"/>
      <c r="AV9" s="228"/>
      <c r="AW9" s="228"/>
      <c r="AX9" s="430" t="str">
        <f>IF('最大、最小接続数計算'!BN9="","",'最大、最小接続数計算'!BN9)</f>
        <v/>
      </c>
      <c r="AY9" s="430"/>
      <c r="AZ9" s="430"/>
      <c r="BA9" s="430"/>
      <c r="BB9" s="430"/>
      <c r="BC9" s="430"/>
      <c r="BD9" s="228" t="str">
        <f>IF('最大、最小接続数計算'!BT9="","",'最大、最小接続数計算'!BT9)</f>
        <v/>
      </c>
      <c r="BE9" s="228"/>
      <c r="BF9" s="228"/>
      <c r="BG9" s="228"/>
      <c r="BH9" s="228"/>
      <c r="BI9" s="228"/>
      <c r="BJ9" s="228" t="str">
        <f>IF('最大、最小接続数計算'!BZ9="","",'最大、最小接続数計算'!BZ9)</f>
        <v/>
      </c>
      <c r="BK9" s="228"/>
      <c r="BL9" s="228"/>
      <c r="BM9" s="228"/>
      <c r="BN9" s="228"/>
      <c r="BO9" s="228"/>
      <c r="BP9" s="228" t="str">
        <f>IF('最大、最小接続数計算'!CF9="","",'最大、最小接続数計算'!CF9)</f>
        <v/>
      </c>
      <c r="BQ9" s="228"/>
      <c r="BR9" s="228"/>
      <c r="BS9" s="228"/>
      <c r="BT9" s="228"/>
      <c r="BU9" s="228"/>
      <c r="BV9" s="228" t="str">
        <f>IF('最大、最小接続数計算'!CL9="","",'最大、最小接続数計算'!CL9)</f>
        <v/>
      </c>
      <c r="BW9" s="228"/>
      <c r="BX9" s="228"/>
      <c r="BY9" s="228"/>
      <c r="BZ9" s="228"/>
      <c r="CA9" s="228"/>
      <c r="CB9" s="228" t="str">
        <f>IF('最大、最小接続数計算'!CR9="","",'最大、最小接続数計算'!CR9)</f>
        <v/>
      </c>
      <c r="CC9" s="228"/>
      <c r="CD9" s="228"/>
      <c r="CE9" s="228"/>
      <c r="CF9" s="228"/>
      <c r="CG9" s="228"/>
      <c r="CH9" s="228" t="str">
        <f>IF('最大、最小接続数計算'!CX9="","",'最大、最小接続数計算'!CX9)</f>
        <v/>
      </c>
      <c r="CI9" s="228"/>
      <c r="CJ9" s="228"/>
      <c r="CK9" s="228"/>
      <c r="CL9" s="228"/>
      <c r="CM9" s="229"/>
    </row>
    <row r="10" spans="1:92" ht="18" customHeight="1" thickTop="1">
      <c r="M10" s="415"/>
      <c r="N10" s="416"/>
      <c r="O10" s="417"/>
      <c r="R10" s="415"/>
      <c r="S10" s="416"/>
      <c r="T10" s="417"/>
      <c r="Z10" s="415"/>
      <c r="AA10" s="416"/>
      <c r="AB10" s="417"/>
      <c r="AE10" s="415"/>
      <c r="AF10" s="416"/>
      <c r="AG10" s="417"/>
      <c r="AO10" s="227">
        <f t="shared" si="0"/>
        <v>4</v>
      </c>
      <c r="AP10" s="221"/>
      <c r="AQ10" s="222"/>
      <c r="AR10" s="228" t="str">
        <f>IF('最大、最小接続数計算'!BH10="","",'最大、最小接続数計算'!BH10)</f>
        <v/>
      </c>
      <c r="AS10" s="228"/>
      <c r="AT10" s="228"/>
      <c r="AU10" s="228"/>
      <c r="AV10" s="228"/>
      <c r="AW10" s="228"/>
      <c r="AX10" s="430" t="str">
        <f>IF('最大、最小接続数計算'!BN10="","",'最大、最小接続数計算'!BN10)</f>
        <v/>
      </c>
      <c r="AY10" s="430"/>
      <c r="AZ10" s="430"/>
      <c r="BA10" s="430"/>
      <c r="BB10" s="430"/>
      <c r="BC10" s="430"/>
      <c r="BD10" s="228" t="str">
        <f>IF('最大、最小接続数計算'!BT10="","",'最大、最小接続数計算'!BT10)</f>
        <v/>
      </c>
      <c r="BE10" s="228"/>
      <c r="BF10" s="228"/>
      <c r="BG10" s="228"/>
      <c r="BH10" s="228"/>
      <c r="BI10" s="228"/>
      <c r="BJ10" s="228" t="str">
        <f>IF('最大、最小接続数計算'!BZ10="","",'最大、最小接続数計算'!BZ10)</f>
        <v/>
      </c>
      <c r="BK10" s="228"/>
      <c r="BL10" s="228"/>
      <c r="BM10" s="228"/>
      <c r="BN10" s="228"/>
      <c r="BO10" s="228"/>
      <c r="BP10" s="228" t="str">
        <f>IF('最大、最小接続数計算'!CF10="","",'最大、最小接続数計算'!CF10)</f>
        <v/>
      </c>
      <c r="BQ10" s="228"/>
      <c r="BR10" s="228"/>
      <c r="BS10" s="228"/>
      <c r="BT10" s="228"/>
      <c r="BU10" s="228"/>
      <c r="BV10" s="228" t="str">
        <f>IF('最大、最小接続数計算'!CL10="","",'最大、最小接続数計算'!CL10)</f>
        <v/>
      </c>
      <c r="BW10" s="228"/>
      <c r="BX10" s="228"/>
      <c r="BY10" s="228"/>
      <c r="BZ10" s="228"/>
      <c r="CA10" s="228"/>
      <c r="CB10" s="228" t="str">
        <f>IF('最大、最小接続数計算'!CR10="","",'最大、最小接続数計算'!CR10)</f>
        <v/>
      </c>
      <c r="CC10" s="228"/>
      <c r="CD10" s="228"/>
      <c r="CE10" s="228"/>
      <c r="CF10" s="228"/>
      <c r="CG10" s="228"/>
      <c r="CH10" s="228" t="str">
        <f>IF('最大、最小接続数計算'!CX10="","",'最大、最小接続数計算'!CX10)</f>
        <v/>
      </c>
      <c r="CI10" s="228"/>
      <c r="CJ10" s="228"/>
      <c r="CK10" s="228"/>
      <c r="CL10" s="228"/>
      <c r="CM10" s="229"/>
    </row>
    <row r="11" spans="1:92" ht="18" customHeight="1">
      <c r="M11" s="415"/>
      <c r="N11" s="418"/>
      <c r="O11" s="419"/>
      <c r="P11" s="423" t="s">
        <v>169</v>
      </c>
      <c r="Q11" s="424"/>
      <c r="R11" s="415"/>
      <c r="S11" s="418"/>
      <c r="T11" s="419"/>
      <c r="V11" s="425" t="s">
        <v>169</v>
      </c>
      <c r="W11" s="425"/>
      <c r="X11" s="425"/>
      <c r="Z11" s="415"/>
      <c r="AA11" s="418"/>
      <c r="AB11" s="419"/>
      <c r="AC11" s="423" t="s">
        <v>169</v>
      </c>
      <c r="AD11" s="424"/>
      <c r="AE11" s="415"/>
      <c r="AF11" s="418"/>
      <c r="AG11" s="419"/>
      <c r="AJ11" s="411"/>
      <c r="AK11" s="411"/>
      <c r="AO11" s="227">
        <f t="shared" si="0"/>
        <v>5</v>
      </c>
      <c r="AP11" s="221"/>
      <c r="AQ11" s="222"/>
      <c r="AR11" s="228" t="str">
        <f>IF('最大、最小接続数計算'!BH11="","",'最大、最小接続数計算'!BH11)</f>
        <v/>
      </c>
      <c r="AS11" s="228"/>
      <c r="AT11" s="228"/>
      <c r="AU11" s="228"/>
      <c r="AV11" s="228"/>
      <c r="AW11" s="228"/>
      <c r="AX11" s="430" t="str">
        <f>IF('最大、最小接続数計算'!BN11="","",'最大、最小接続数計算'!BN11)</f>
        <v/>
      </c>
      <c r="AY11" s="430"/>
      <c r="AZ11" s="430"/>
      <c r="BA11" s="430"/>
      <c r="BB11" s="430"/>
      <c r="BC11" s="430"/>
      <c r="BD11" s="228" t="str">
        <f>IF('最大、最小接続数計算'!BT11="","",'最大、最小接続数計算'!BT11)</f>
        <v/>
      </c>
      <c r="BE11" s="228"/>
      <c r="BF11" s="228"/>
      <c r="BG11" s="228"/>
      <c r="BH11" s="228"/>
      <c r="BI11" s="228"/>
      <c r="BJ11" s="228" t="str">
        <f>IF('最大、最小接続数計算'!BZ11="","",'最大、最小接続数計算'!BZ11)</f>
        <v/>
      </c>
      <c r="BK11" s="228"/>
      <c r="BL11" s="228"/>
      <c r="BM11" s="228"/>
      <c r="BN11" s="228"/>
      <c r="BO11" s="228"/>
      <c r="BP11" s="228" t="str">
        <f>IF('最大、最小接続数計算'!CF11="","",'最大、最小接続数計算'!CF11)</f>
        <v/>
      </c>
      <c r="BQ11" s="228"/>
      <c r="BR11" s="228"/>
      <c r="BS11" s="228"/>
      <c r="BT11" s="228"/>
      <c r="BU11" s="228"/>
      <c r="BV11" s="228" t="str">
        <f>IF('最大、最小接続数計算'!CL11="","",'最大、最小接続数計算'!CL11)</f>
        <v/>
      </c>
      <c r="BW11" s="228"/>
      <c r="BX11" s="228"/>
      <c r="BY11" s="228"/>
      <c r="BZ11" s="228"/>
      <c r="CA11" s="228"/>
      <c r="CB11" s="228" t="str">
        <f>IF('最大、最小接続数計算'!CR11="","",'最大、最小接続数計算'!CR11)</f>
        <v/>
      </c>
      <c r="CC11" s="228"/>
      <c r="CD11" s="228"/>
      <c r="CE11" s="228"/>
      <c r="CF11" s="228"/>
      <c r="CG11" s="228"/>
      <c r="CH11" s="228" t="str">
        <f>IF('最大、最小接続数計算'!CX11="","",'最大、最小接続数計算'!CX11)</f>
        <v/>
      </c>
      <c r="CI11" s="228"/>
      <c r="CJ11" s="228"/>
      <c r="CK11" s="228"/>
      <c r="CL11" s="228"/>
      <c r="CM11" s="229"/>
    </row>
    <row r="12" spans="1:92" ht="18" customHeight="1">
      <c r="M12" s="420"/>
      <c r="N12" s="421"/>
      <c r="O12" s="422"/>
      <c r="R12" s="420"/>
      <c r="S12" s="421"/>
      <c r="T12" s="422"/>
      <c r="Z12" s="420"/>
      <c r="AA12" s="421"/>
      <c r="AB12" s="422"/>
      <c r="AE12" s="420"/>
      <c r="AF12" s="421"/>
      <c r="AG12" s="422"/>
      <c r="AJ12" s="54"/>
      <c r="AK12" s="54"/>
      <c r="AO12" s="227">
        <f t="shared" si="0"/>
        <v>6</v>
      </c>
      <c r="AP12" s="221"/>
      <c r="AQ12" s="222"/>
      <c r="AR12" s="228" t="str">
        <f>IF('最大、最小接続数計算'!BH12="","",'最大、最小接続数計算'!BH12)</f>
        <v/>
      </c>
      <c r="AS12" s="228"/>
      <c r="AT12" s="228"/>
      <c r="AU12" s="228"/>
      <c r="AV12" s="228"/>
      <c r="AW12" s="228"/>
      <c r="AX12" s="430" t="str">
        <f>IF('最大、最小接続数計算'!BN12="","",'最大、最小接続数計算'!BN12)</f>
        <v/>
      </c>
      <c r="AY12" s="430"/>
      <c r="AZ12" s="430"/>
      <c r="BA12" s="430"/>
      <c r="BB12" s="430"/>
      <c r="BC12" s="430"/>
      <c r="BD12" s="228" t="str">
        <f>IF('最大、最小接続数計算'!BT12="","",'最大、最小接続数計算'!BT12)</f>
        <v/>
      </c>
      <c r="BE12" s="228"/>
      <c r="BF12" s="228"/>
      <c r="BG12" s="228"/>
      <c r="BH12" s="228"/>
      <c r="BI12" s="228"/>
      <c r="BJ12" s="228" t="str">
        <f>IF('最大、最小接続数計算'!BZ12="","",'最大、最小接続数計算'!BZ12)</f>
        <v/>
      </c>
      <c r="BK12" s="228"/>
      <c r="BL12" s="228"/>
      <c r="BM12" s="228"/>
      <c r="BN12" s="228"/>
      <c r="BO12" s="228"/>
      <c r="BP12" s="228" t="str">
        <f>IF('最大、最小接続数計算'!CF12="","",'最大、最小接続数計算'!CF12)</f>
        <v/>
      </c>
      <c r="BQ12" s="228"/>
      <c r="BR12" s="228"/>
      <c r="BS12" s="228"/>
      <c r="BT12" s="228"/>
      <c r="BU12" s="228"/>
      <c r="BV12" s="228" t="str">
        <f>IF('最大、最小接続数計算'!CL12="","",'最大、最小接続数計算'!CL12)</f>
        <v/>
      </c>
      <c r="BW12" s="228"/>
      <c r="BX12" s="228"/>
      <c r="BY12" s="228"/>
      <c r="BZ12" s="228"/>
      <c r="CA12" s="228"/>
      <c r="CB12" s="228" t="str">
        <f>IF('最大、最小接続数計算'!CR12="","",'最大、最小接続数計算'!CR12)</f>
        <v/>
      </c>
      <c r="CC12" s="228"/>
      <c r="CD12" s="228"/>
      <c r="CE12" s="228"/>
      <c r="CF12" s="228"/>
      <c r="CG12" s="228"/>
      <c r="CH12" s="228" t="str">
        <f>IF('最大、最小接続数計算'!CX12="","",'最大、最小接続数計算'!CX12)</f>
        <v/>
      </c>
      <c r="CI12" s="228"/>
      <c r="CJ12" s="228"/>
      <c r="CK12" s="228"/>
      <c r="CL12" s="228"/>
      <c r="CM12" s="229"/>
    </row>
    <row r="13" spans="1:92" ht="18" customHeight="1">
      <c r="C13" s="412" t="s">
        <v>263</v>
      </c>
      <c r="D13" s="412"/>
      <c r="E13" s="412"/>
      <c r="F13" s="412"/>
      <c r="G13" s="412"/>
      <c r="H13" s="412"/>
      <c r="I13" s="55" t="s">
        <v>171</v>
      </c>
      <c r="J13" s="55"/>
      <c r="K13" s="56"/>
      <c r="L13" s="56"/>
      <c r="M13" s="57" t="s">
        <v>171</v>
      </c>
      <c r="N13" s="58"/>
      <c r="O13" s="59" t="s">
        <v>172</v>
      </c>
      <c r="P13" s="56"/>
      <c r="Q13" s="56"/>
      <c r="R13" s="57" t="s">
        <v>171</v>
      </c>
      <c r="S13" s="58"/>
      <c r="T13" s="59" t="s">
        <v>172</v>
      </c>
      <c r="U13" s="56"/>
      <c r="Y13" s="56"/>
      <c r="Z13" s="57" t="s">
        <v>171</v>
      </c>
      <c r="AA13" s="58"/>
      <c r="AB13" s="59" t="s">
        <v>172</v>
      </c>
      <c r="AC13" s="56"/>
      <c r="AD13" s="56"/>
      <c r="AE13" s="57" t="s">
        <v>171</v>
      </c>
      <c r="AF13" s="58"/>
      <c r="AG13" s="60" t="s">
        <v>172</v>
      </c>
      <c r="AJ13" s="61"/>
      <c r="AK13" s="61"/>
      <c r="AL13" s="61"/>
      <c r="AM13" s="61"/>
      <c r="AO13" s="227">
        <f t="shared" si="0"/>
        <v>7</v>
      </c>
      <c r="AP13" s="221"/>
      <c r="AQ13" s="222"/>
      <c r="AR13" s="228" t="str">
        <f>IF('最大、最小接続数計算'!BH13="","",'最大、最小接続数計算'!BH13)</f>
        <v/>
      </c>
      <c r="AS13" s="228"/>
      <c r="AT13" s="228"/>
      <c r="AU13" s="228"/>
      <c r="AV13" s="228"/>
      <c r="AW13" s="228"/>
      <c r="AX13" s="430" t="str">
        <f>IF('最大、最小接続数計算'!BN13="","",'最大、最小接続数計算'!BN13)</f>
        <v/>
      </c>
      <c r="AY13" s="430"/>
      <c r="AZ13" s="430"/>
      <c r="BA13" s="430"/>
      <c r="BB13" s="430"/>
      <c r="BC13" s="430"/>
      <c r="BD13" s="228" t="str">
        <f>IF('最大、最小接続数計算'!BT13="","",'最大、最小接続数計算'!BT13)</f>
        <v/>
      </c>
      <c r="BE13" s="228"/>
      <c r="BF13" s="228"/>
      <c r="BG13" s="228"/>
      <c r="BH13" s="228"/>
      <c r="BI13" s="228"/>
      <c r="BJ13" s="228" t="str">
        <f>IF('最大、最小接続数計算'!BZ13="","",'最大、最小接続数計算'!BZ13)</f>
        <v/>
      </c>
      <c r="BK13" s="228"/>
      <c r="BL13" s="228"/>
      <c r="BM13" s="228"/>
      <c r="BN13" s="228"/>
      <c r="BO13" s="228"/>
      <c r="BP13" s="228" t="str">
        <f>IF('最大、最小接続数計算'!CF13="","",'最大、最小接続数計算'!CF13)</f>
        <v/>
      </c>
      <c r="BQ13" s="228"/>
      <c r="BR13" s="228"/>
      <c r="BS13" s="228"/>
      <c r="BT13" s="228"/>
      <c r="BU13" s="228"/>
      <c r="BV13" s="228" t="str">
        <f>IF('最大、最小接続数計算'!CL13="","",'最大、最小接続数計算'!CL13)</f>
        <v/>
      </c>
      <c r="BW13" s="228"/>
      <c r="BX13" s="228"/>
      <c r="BY13" s="228"/>
      <c r="BZ13" s="228"/>
      <c r="CA13" s="228"/>
      <c r="CB13" s="228" t="str">
        <f>IF('最大、最小接続数計算'!CR13="","",'最大、最小接続数計算'!CR13)</f>
        <v/>
      </c>
      <c r="CC13" s="228"/>
      <c r="CD13" s="228"/>
      <c r="CE13" s="228"/>
      <c r="CF13" s="228"/>
      <c r="CG13" s="228"/>
      <c r="CH13" s="228" t="str">
        <f>IF('最大、最小接続数計算'!CX13="","",'最大、最小接続数計算'!CX13)</f>
        <v/>
      </c>
      <c r="CI13" s="228"/>
      <c r="CJ13" s="228"/>
      <c r="CK13" s="228"/>
      <c r="CL13" s="228"/>
      <c r="CM13" s="229"/>
    </row>
    <row r="14" spans="1:92" ht="18" customHeight="1">
      <c r="C14" s="412" t="s">
        <v>253</v>
      </c>
      <c r="D14" s="412"/>
      <c r="E14" s="412"/>
      <c r="F14" s="412"/>
      <c r="G14" s="412"/>
      <c r="H14" s="412"/>
      <c r="I14" s="56"/>
      <c r="J14" s="56"/>
      <c r="K14" s="56"/>
      <c r="L14" s="56"/>
      <c r="M14" s="56"/>
      <c r="N14" s="56"/>
      <c r="O14" s="56"/>
      <c r="P14" s="56"/>
      <c r="Q14" s="56"/>
      <c r="R14" s="56"/>
      <c r="S14" s="56"/>
      <c r="T14" s="56"/>
      <c r="U14" s="56"/>
      <c r="V14" s="56"/>
      <c r="W14" s="56"/>
      <c r="X14" s="56"/>
      <c r="Y14" s="56"/>
      <c r="Z14" s="56"/>
      <c r="AA14" s="56"/>
      <c r="AB14" s="56"/>
      <c r="AC14" s="56"/>
      <c r="AD14" s="56"/>
      <c r="AE14" s="56"/>
      <c r="AF14" s="62"/>
      <c r="AJ14" s="61"/>
      <c r="AK14" s="61"/>
      <c r="AL14" s="61"/>
      <c r="AM14" s="61"/>
      <c r="AO14" s="227">
        <f t="shared" si="0"/>
        <v>8</v>
      </c>
      <c r="AP14" s="221"/>
      <c r="AQ14" s="222"/>
      <c r="AR14" s="228" t="str">
        <f>IF('最大、最小接続数計算'!BH14="","",'最大、最小接続数計算'!BH14)</f>
        <v/>
      </c>
      <c r="AS14" s="228"/>
      <c r="AT14" s="228"/>
      <c r="AU14" s="228"/>
      <c r="AV14" s="228"/>
      <c r="AW14" s="228"/>
      <c r="AX14" s="430" t="str">
        <f>IF('最大、最小接続数計算'!BN14="","",'最大、最小接続数計算'!BN14)</f>
        <v/>
      </c>
      <c r="AY14" s="430"/>
      <c r="AZ14" s="430"/>
      <c r="BA14" s="430"/>
      <c r="BB14" s="430"/>
      <c r="BC14" s="430"/>
      <c r="BD14" s="228" t="str">
        <f>IF('最大、最小接続数計算'!BT14="","",'最大、最小接続数計算'!BT14)</f>
        <v/>
      </c>
      <c r="BE14" s="228"/>
      <c r="BF14" s="228"/>
      <c r="BG14" s="228"/>
      <c r="BH14" s="228"/>
      <c r="BI14" s="228"/>
      <c r="BJ14" s="228" t="str">
        <f>IF('最大、最小接続数計算'!BZ14="","",'最大、最小接続数計算'!BZ14)</f>
        <v/>
      </c>
      <c r="BK14" s="228"/>
      <c r="BL14" s="228"/>
      <c r="BM14" s="228"/>
      <c r="BN14" s="228"/>
      <c r="BO14" s="228"/>
      <c r="BP14" s="228" t="str">
        <f>IF('最大、最小接続数計算'!CF14="","",'最大、最小接続数計算'!CF14)</f>
        <v/>
      </c>
      <c r="BQ14" s="228"/>
      <c r="BR14" s="228"/>
      <c r="BS14" s="228"/>
      <c r="BT14" s="228"/>
      <c r="BU14" s="228"/>
      <c r="BV14" s="228" t="str">
        <f>IF('最大、最小接続数計算'!CL14="","",'最大、最小接続数計算'!CL14)</f>
        <v/>
      </c>
      <c r="BW14" s="228"/>
      <c r="BX14" s="228"/>
      <c r="BY14" s="228"/>
      <c r="BZ14" s="228"/>
      <c r="CA14" s="228"/>
      <c r="CB14" s="228" t="str">
        <f>IF('最大、最小接続数計算'!CR14="","",'最大、最小接続数計算'!CR14)</f>
        <v/>
      </c>
      <c r="CC14" s="228"/>
      <c r="CD14" s="228"/>
      <c r="CE14" s="228"/>
      <c r="CF14" s="228"/>
      <c r="CG14" s="228"/>
      <c r="CH14" s="228" t="str">
        <f>IF('最大、最小接続数計算'!CX14="","",'最大、最小接続数計算'!CX14)</f>
        <v/>
      </c>
      <c r="CI14" s="228"/>
      <c r="CJ14" s="228"/>
      <c r="CK14" s="228"/>
      <c r="CL14" s="228"/>
      <c r="CM14" s="229"/>
    </row>
    <row r="15" spans="1:92" s="1" customFormat="1" ht="18" customHeight="1">
      <c r="A15" s="7"/>
      <c r="B15" s="7"/>
      <c r="C15" s="7"/>
      <c r="D15" s="7"/>
      <c r="E15" s="7"/>
      <c r="F15" s="7"/>
      <c r="G15" s="7"/>
      <c r="H15" s="7"/>
      <c r="I15" s="63" t="s">
        <v>172</v>
      </c>
      <c r="J15" s="6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7"/>
      <c r="AJ15" s="7"/>
      <c r="AK15" s="7"/>
      <c r="AL15" s="7"/>
      <c r="AM15" s="7"/>
      <c r="AN15" s="7"/>
      <c r="AO15" s="227">
        <f t="shared" si="0"/>
        <v>9</v>
      </c>
      <c r="AP15" s="221"/>
      <c r="AQ15" s="222"/>
      <c r="AR15" s="228" t="str">
        <f>IF('最大、最小接続数計算'!BH15="","",'最大、最小接続数計算'!BH15)</f>
        <v/>
      </c>
      <c r="AS15" s="228"/>
      <c r="AT15" s="228"/>
      <c r="AU15" s="228"/>
      <c r="AV15" s="228"/>
      <c r="AW15" s="228"/>
      <c r="AX15" s="430" t="str">
        <f>IF('最大、最小接続数計算'!BN15="","",'最大、最小接続数計算'!BN15)</f>
        <v/>
      </c>
      <c r="AY15" s="430"/>
      <c r="AZ15" s="430"/>
      <c r="BA15" s="430"/>
      <c r="BB15" s="430"/>
      <c r="BC15" s="430"/>
      <c r="BD15" s="269" t="str">
        <f>IF('最大、最小接続数計算'!BT15="","",'最大、最小接続数計算'!BT15)</f>
        <v/>
      </c>
      <c r="BE15" s="221"/>
      <c r="BF15" s="221"/>
      <c r="BG15" s="221"/>
      <c r="BH15" s="221"/>
      <c r="BI15" s="222"/>
      <c r="BJ15" s="228" t="str">
        <f>IF('最大、最小接続数計算'!BZ15="","",'最大、最小接続数計算'!BZ15)</f>
        <v/>
      </c>
      <c r="BK15" s="228"/>
      <c r="BL15" s="228"/>
      <c r="BM15" s="228"/>
      <c r="BN15" s="228"/>
      <c r="BO15" s="228"/>
      <c r="BP15" s="228" t="str">
        <f>IF('最大、最小接続数計算'!CF15="","",'最大、最小接続数計算'!CF15)</f>
        <v/>
      </c>
      <c r="BQ15" s="228"/>
      <c r="BR15" s="228"/>
      <c r="BS15" s="228"/>
      <c r="BT15" s="228"/>
      <c r="BU15" s="228"/>
      <c r="BV15" s="228" t="str">
        <f>IF('最大、最小接続数計算'!CL15="","",'最大、最小接続数計算'!CL15)</f>
        <v/>
      </c>
      <c r="BW15" s="228"/>
      <c r="BX15" s="228"/>
      <c r="BY15" s="228"/>
      <c r="BZ15" s="228"/>
      <c r="CA15" s="228"/>
      <c r="CB15" s="228" t="str">
        <f>IF('最大、最小接続数計算'!CR15="","",'最大、最小接続数計算'!CR15)</f>
        <v/>
      </c>
      <c r="CC15" s="228"/>
      <c r="CD15" s="228"/>
      <c r="CE15" s="228"/>
      <c r="CF15" s="228"/>
      <c r="CG15" s="228"/>
      <c r="CH15" s="228" t="str">
        <f>IF('最大、最小接続数計算'!CX15="","",'最大、最小接続数計算'!CX15)</f>
        <v/>
      </c>
      <c r="CI15" s="228"/>
      <c r="CJ15" s="228"/>
      <c r="CK15" s="228"/>
      <c r="CL15" s="228"/>
      <c r="CM15" s="229"/>
      <c r="CN15" s="7"/>
    </row>
    <row r="16" spans="1:92" s="1" customFormat="1" ht="18" customHeight="1" thickBot="1">
      <c r="A16" s="7"/>
      <c r="B16" s="7"/>
      <c r="C16" s="12" t="s">
        <v>173</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227">
        <f t="shared" si="0"/>
        <v>10</v>
      </c>
      <c r="AP16" s="221"/>
      <c r="AQ16" s="222"/>
      <c r="AR16" s="228" t="str">
        <f>IF('最大、最小接続数計算'!BH16="","",'最大、最小接続数計算'!BH16)</f>
        <v/>
      </c>
      <c r="AS16" s="228"/>
      <c r="AT16" s="228"/>
      <c r="AU16" s="228"/>
      <c r="AV16" s="228"/>
      <c r="AW16" s="228"/>
      <c r="AX16" s="430" t="str">
        <f>IF('最大、最小接続数計算'!BN16="","",'最大、最小接続数計算'!BN16)</f>
        <v/>
      </c>
      <c r="AY16" s="430"/>
      <c r="AZ16" s="430"/>
      <c r="BA16" s="430"/>
      <c r="BB16" s="430"/>
      <c r="BC16" s="430"/>
      <c r="BD16" s="269" t="str">
        <f>IF('最大、最小接続数計算'!BT16="","",'最大、最小接続数計算'!BT16)</f>
        <v/>
      </c>
      <c r="BE16" s="221"/>
      <c r="BF16" s="221"/>
      <c r="BG16" s="221"/>
      <c r="BH16" s="221"/>
      <c r="BI16" s="222"/>
      <c r="BJ16" s="228" t="str">
        <f>IF('最大、最小接続数計算'!BZ16="","",'最大、最小接続数計算'!BZ16)</f>
        <v/>
      </c>
      <c r="BK16" s="228"/>
      <c r="BL16" s="228"/>
      <c r="BM16" s="228"/>
      <c r="BN16" s="228"/>
      <c r="BO16" s="228"/>
      <c r="BP16" s="228" t="str">
        <f>IF('最大、最小接続数計算'!CF16="","",'最大、最小接続数計算'!CF16)</f>
        <v/>
      </c>
      <c r="BQ16" s="228"/>
      <c r="BR16" s="228"/>
      <c r="BS16" s="228"/>
      <c r="BT16" s="228"/>
      <c r="BU16" s="228"/>
      <c r="BV16" s="228" t="str">
        <f>IF('最大、最小接続数計算'!CL16="","",'最大、最小接続数計算'!CL16)</f>
        <v/>
      </c>
      <c r="BW16" s="228"/>
      <c r="BX16" s="228"/>
      <c r="BY16" s="228"/>
      <c r="BZ16" s="228"/>
      <c r="CA16" s="228"/>
      <c r="CB16" s="228" t="str">
        <f>IF('最大、最小接続数計算'!CR16="","",'最大、最小接続数計算'!CR16)</f>
        <v/>
      </c>
      <c r="CC16" s="228"/>
      <c r="CD16" s="228"/>
      <c r="CE16" s="228"/>
      <c r="CF16" s="228"/>
      <c r="CG16" s="228"/>
      <c r="CH16" s="228" t="str">
        <f>IF('最大、最小接続数計算'!CX16="","",'最大、最小接続数計算'!CX16)</f>
        <v/>
      </c>
      <c r="CI16" s="228"/>
      <c r="CJ16" s="228"/>
      <c r="CK16" s="228"/>
      <c r="CL16" s="228"/>
      <c r="CM16" s="229"/>
      <c r="CN16" s="7"/>
    </row>
    <row r="17" spans="1:92" s="1" customFormat="1" ht="18" customHeight="1">
      <c r="A17" s="7"/>
      <c r="B17" s="7"/>
      <c r="C17" s="387" t="s">
        <v>196</v>
      </c>
      <c r="D17" s="388"/>
      <c r="E17" s="389"/>
      <c r="F17" s="393" t="s">
        <v>61</v>
      </c>
      <c r="G17" s="394"/>
      <c r="H17" s="394"/>
      <c r="I17" s="186"/>
      <c r="J17" s="393" t="s">
        <v>62</v>
      </c>
      <c r="K17" s="394"/>
      <c r="L17" s="394"/>
      <c r="M17" s="186"/>
      <c r="N17" s="398" t="s">
        <v>174</v>
      </c>
      <c r="O17" s="399"/>
      <c r="P17" s="399"/>
      <c r="Q17" s="400"/>
      <c r="R17" s="393" t="s">
        <v>141</v>
      </c>
      <c r="S17" s="394"/>
      <c r="T17" s="186"/>
      <c r="U17" s="393" t="s">
        <v>142</v>
      </c>
      <c r="V17" s="394"/>
      <c r="W17" s="186"/>
      <c r="X17" s="398" t="s">
        <v>175</v>
      </c>
      <c r="Y17" s="399"/>
      <c r="Z17" s="400"/>
      <c r="AA17" s="398" t="s">
        <v>176</v>
      </c>
      <c r="AB17" s="399"/>
      <c r="AC17" s="400"/>
      <c r="AD17" s="393" t="s">
        <v>143</v>
      </c>
      <c r="AE17" s="394"/>
      <c r="AF17" s="186"/>
      <c r="AG17" s="480" t="s">
        <v>197</v>
      </c>
      <c r="AH17" s="481"/>
      <c r="AI17" s="482"/>
      <c r="AJ17" s="7"/>
      <c r="AK17" s="7"/>
      <c r="AL17" s="7"/>
      <c r="AM17" s="7"/>
      <c r="AN17" s="7"/>
      <c r="AO17" s="227">
        <f t="shared" si="0"/>
        <v>11</v>
      </c>
      <c r="AP17" s="221"/>
      <c r="AQ17" s="222"/>
      <c r="AR17" s="228" t="str">
        <f>IF('最大、最小接続数計算'!BH17="","",'最大、最小接続数計算'!BH17)</f>
        <v/>
      </c>
      <c r="AS17" s="228"/>
      <c r="AT17" s="228"/>
      <c r="AU17" s="228"/>
      <c r="AV17" s="228"/>
      <c r="AW17" s="228"/>
      <c r="AX17" s="430" t="str">
        <f>IF('最大、最小接続数計算'!BN17="","",'最大、最小接続数計算'!BN17)</f>
        <v/>
      </c>
      <c r="AY17" s="430"/>
      <c r="AZ17" s="430"/>
      <c r="BA17" s="430"/>
      <c r="BB17" s="430"/>
      <c r="BC17" s="430"/>
      <c r="BD17" s="269" t="str">
        <f>IF('最大、最小接続数計算'!BT17="","",'最大、最小接続数計算'!BT17)</f>
        <v/>
      </c>
      <c r="BE17" s="221"/>
      <c r="BF17" s="221"/>
      <c r="BG17" s="221"/>
      <c r="BH17" s="221"/>
      <c r="BI17" s="222"/>
      <c r="BJ17" s="228" t="str">
        <f>IF('最大、最小接続数計算'!BZ17="","",'最大、最小接続数計算'!BZ17)</f>
        <v/>
      </c>
      <c r="BK17" s="228"/>
      <c r="BL17" s="228"/>
      <c r="BM17" s="228"/>
      <c r="BN17" s="228"/>
      <c r="BO17" s="228"/>
      <c r="BP17" s="228" t="str">
        <f>IF('最大、最小接続数計算'!CF17="","",'最大、最小接続数計算'!CF17)</f>
        <v/>
      </c>
      <c r="BQ17" s="228"/>
      <c r="BR17" s="228"/>
      <c r="BS17" s="228"/>
      <c r="BT17" s="228"/>
      <c r="BU17" s="228"/>
      <c r="BV17" s="228" t="str">
        <f>IF('最大、最小接続数計算'!CL17="","",'最大、最小接続数計算'!CL17)</f>
        <v/>
      </c>
      <c r="BW17" s="228"/>
      <c r="BX17" s="228"/>
      <c r="BY17" s="228"/>
      <c r="BZ17" s="228"/>
      <c r="CA17" s="228"/>
      <c r="CB17" s="228" t="str">
        <f>IF('最大、最小接続数計算'!CR17="","",'最大、最小接続数計算'!CR17)</f>
        <v/>
      </c>
      <c r="CC17" s="228"/>
      <c r="CD17" s="228"/>
      <c r="CE17" s="228"/>
      <c r="CF17" s="228"/>
      <c r="CG17" s="228"/>
      <c r="CH17" s="228" t="str">
        <f>IF('最大、最小接続数計算'!CX17="","",'最大、最小接続数計算'!CX17)</f>
        <v/>
      </c>
      <c r="CI17" s="228"/>
      <c r="CJ17" s="228"/>
      <c r="CK17" s="228"/>
      <c r="CL17" s="228"/>
      <c r="CM17" s="229"/>
      <c r="CN17" s="7"/>
    </row>
    <row r="18" spans="1:92" s="1" customFormat="1" ht="18" customHeight="1" thickBot="1">
      <c r="A18" s="7"/>
      <c r="B18" s="7"/>
      <c r="C18" s="390"/>
      <c r="D18" s="391"/>
      <c r="E18" s="392"/>
      <c r="F18" s="395"/>
      <c r="G18" s="396"/>
      <c r="H18" s="396"/>
      <c r="I18" s="397"/>
      <c r="J18" s="395"/>
      <c r="K18" s="396"/>
      <c r="L18" s="396"/>
      <c r="M18" s="397"/>
      <c r="N18" s="401"/>
      <c r="O18" s="402"/>
      <c r="P18" s="402"/>
      <c r="Q18" s="403"/>
      <c r="R18" s="395"/>
      <c r="S18" s="396"/>
      <c r="T18" s="397"/>
      <c r="U18" s="395"/>
      <c r="V18" s="396"/>
      <c r="W18" s="397"/>
      <c r="X18" s="401"/>
      <c r="Y18" s="402"/>
      <c r="Z18" s="403"/>
      <c r="AA18" s="401"/>
      <c r="AB18" s="402"/>
      <c r="AC18" s="403"/>
      <c r="AD18" s="395"/>
      <c r="AE18" s="396"/>
      <c r="AF18" s="397"/>
      <c r="AG18" s="483"/>
      <c r="AH18" s="484"/>
      <c r="AI18" s="485"/>
      <c r="AJ18" s="486" t="s">
        <v>177</v>
      </c>
      <c r="AK18" s="375"/>
      <c r="AL18" s="7"/>
      <c r="AM18" s="7"/>
      <c r="AN18" s="7"/>
      <c r="AO18" s="227">
        <f t="shared" si="0"/>
        <v>12</v>
      </c>
      <c r="AP18" s="221"/>
      <c r="AQ18" s="222"/>
      <c r="AR18" s="228" t="str">
        <f>IF('最大、最小接続数計算'!BH18="","",'最大、最小接続数計算'!BH18)</f>
        <v/>
      </c>
      <c r="AS18" s="228"/>
      <c r="AT18" s="228"/>
      <c r="AU18" s="228"/>
      <c r="AV18" s="228"/>
      <c r="AW18" s="228"/>
      <c r="AX18" s="307" t="str">
        <f>IF('最大、最小接続数計算'!BN18="","",'最大、最小接続数計算'!BN18)</f>
        <v/>
      </c>
      <c r="AY18" s="308"/>
      <c r="AZ18" s="308"/>
      <c r="BA18" s="308"/>
      <c r="BB18" s="308"/>
      <c r="BC18" s="361"/>
      <c r="BD18" s="228" t="str">
        <f>IF('最大、最小接続数計算'!BT18="","",'最大、最小接続数計算'!BT18)</f>
        <v/>
      </c>
      <c r="BE18" s="228"/>
      <c r="BF18" s="228"/>
      <c r="BG18" s="228"/>
      <c r="BH18" s="228"/>
      <c r="BI18" s="228"/>
      <c r="BJ18" s="228" t="str">
        <f>IF('最大、最小接続数計算'!BZ18="","",'最大、最小接続数計算'!BZ18)</f>
        <v/>
      </c>
      <c r="BK18" s="228"/>
      <c r="BL18" s="228"/>
      <c r="BM18" s="228"/>
      <c r="BN18" s="228"/>
      <c r="BO18" s="228"/>
      <c r="BP18" s="228" t="str">
        <f>IF('最大、最小接続数計算'!CF18="","",'最大、最小接続数計算'!CF18)</f>
        <v/>
      </c>
      <c r="BQ18" s="228"/>
      <c r="BR18" s="228"/>
      <c r="BS18" s="228"/>
      <c r="BT18" s="228"/>
      <c r="BU18" s="228"/>
      <c r="BV18" s="228" t="str">
        <f>IF('最大、最小接続数計算'!CL18="","",'最大、最小接続数計算'!CL18)</f>
        <v/>
      </c>
      <c r="BW18" s="228"/>
      <c r="BX18" s="228"/>
      <c r="BY18" s="228"/>
      <c r="BZ18" s="228"/>
      <c r="CA18" s="228"/>
      <c r="CB18" s="228" t="str">
        <f>IF('最大、最小接続数計算'!CR18="","",'最大、最小接続数計算'!CR18)</f>
        <v/>
      </c>
      <c r="CC18" s="228"/>
      <c r="CD18" s="228"/>
      <c r="CE18" s="228"/>
      <c r="CF18" s="228"/>
      <c r="CG18" s="228"/>
      <c r="CH18" s="228" t="str">
        <f>IF('最大、最小接続数計算'!CX18="","",'最大、最小接続数計算'!CX18)</f>
        <v/>
      </c>
      <c r="CI18" s="228"/>
      <c r="CJ18" s="228"/>
      <c r="CK18" s="228"/>
      <c r="CL18" s="228"/>
      <c r="CM18" s="229"/>
      <c r="CN18" s="7"/>
    </row>
    <row r="19" spans="1:92" s="1" customFormat="1" ht="18" customHeight="1" thickTop="1">
      <c r="A19" s="7"/>
      <c r="B19" s="7"/>
      <c r="C19" s="426" t="s">
        <v>250</v>
      </c>
      <c r="D19" s="427"/>
      <c r="E19" s="427"/>
      <c r="F19" s="428" t="str">
        <f ca="1">IF(OR(C19="　",C19=0),"-",INDIRECT(ADDRESS(C19+6,44,1)))</f>
        <v>-</v>
      </c>
      <c r="G19" s="428"/>
      <c r="H19" s="428"/>
      <c r="I19" s="428"/>
      <c r="J19" s="428" t="str">
        <f ca="1">IF(OR(C19="　",C19=0),"-",INDIRECT(ADDRESS(C19+6,50,1)))</f>
        <v>-</v>
      </c>
      <c r="K19" s="428"/>
      <c r="L19" s="428"/>
      <c r="M19" s="428"/>
      <c r="N19" s="428" t="str">
        <f ca="1">IF(OR(C19="　",C19=0),"-",INDIRECT(ADDRESS(C19+6,56,1)))</f>
        <v>-</v>
      </c>
      <c r="O19" s="428"/>
      <c r="P19" s="428"/>
      <c r="Q19" s="428"/>
      <c r="R19" s="429" t="str">
        <f ca="1">IF(OR(C19="　",C19=0),"-",INDIRECT(ADDRESS(C19+6,62,1)))</f>
        <v>-</v>
      </c>
      <c r="S19" s="429"/>
      <c r="T19" s="429"/>
      <c r="U19" s="429" t="str">
        <f ca="1">IF(OR(C19="　",C19=0),"-",INDIRECT(ADDRESS(C19+6,68,1)))</f>
        <v>-</v>
      </c>
      <c r="V19" s="429"/>
      <c r="W19" s="429"/>
      <c r="X19" s="429" t="str">
        <f ca="1">IF(OR(C19="　",C19=0),"-",INDIRECT(ADDRESS(C19+6,74,1)))</f>
        <v>-</v>
      </c>
      <c r="Y19" s="429"/>
      <c r="Z19" s="429"/>
      <c r="AA19" s="429" t="str">
        <f ca="1">IF(OR(C19="　",C19=0),"-",INDIRECT(ADDRESS(C19+6,80,1)))</f>
        <v>-</v>
      </c>
      <c r="AB19" s="429"/>
      <c r="AC19" s="429"/>
      <c r="AD19" s="429" t="str">
        <f ca="1">IF(OR(C19="　",C19=0),"-",INDIRECT(ADDRESS(C19+6,86,1)))</f>
        <v>-</v>
      </c>
      <c r="AE19" s="429"/>
      <c r="AF19" s="429"/>
      <c r="AG19" s="427"/>
      <c r="AH19" s="427"/>
      <c r="AI19" s="431"/>
      <c r="AJ19" s="432">
        <f>IF($C$19="　",0,1)+IF($C$20="　",0,1)+IF($C$21="　",0,1)+IF($C$22="　",0,1)</f>
        <v>0</v>
      </c>
      <c r="AK19" s="433"/>
      <c r="AL19" s="67" t="s">
        <v>177</v>
      </c>
      <c r="AM19" s="7"/>
      <c r="AN19" s="7"/>
      <c r="AO19" s="227">
        <f t="shared" si="0"/>
        <v>13</v>
      </c>
      <c r="AP19" s="221"/>
      <c r="AQ19" s="222"/>
      <c r="AR19" s="228" t="str">
        <f>IF('最大、最小接続数計算'!BH19="","",'最大、最小接続数計算'!BH19)</f>
        <v/>
      </c>
      <c r="AS19" s="228"/>
      <c r="AT19" s="228"/>
      <c r="AU19" s="228"/>
      <c r="AV19" s="228"/>
      <c r="AW19" s="228"/>
      <c r="AX19" s="430" t="str">
        <f>IF('最大、最小接続数計算'!BN19="","",'最大、最小接続数計算'!BN19)</f>
        <v/>
      </c>
      <c r="AY19" s="430"/>
      <c r="AZ19" s="430"/>
      <c r="BA19" s="430"/>
      <c r="BB19" s="430"/>
      <c r="BC19" s="430"/>
      <c r="BD19" s="228" t="str">
        <f>IF('最大、最小接続数計算'!BT19="","",'最大、最小接続数計算'!BT19)</f>
        <v/>
      </c>
      <c r="BE19" s="228"/>
      <c r="BF19" s="228"/>
      <c r="BG19" s="228"/>
      <c r="BH19" s="228"/>
      <c r="BI19" s="228"/>
      <c r="BJ19" s="228" t="str">
        <f>IF('最大、最小接続数計算'!BZ19="","",'最大、最小接続数計算'!BZ19)</f>
        <v/>
      </c>
      <c r="BK19" s="228"/>
      <c r="BL19" s="228"/>
      <c r="BM19" s="228"/>
      <c r="BN19" s="228"/>
      <c r="BO19" s="228"/>
      <c r="BP19" s="228" t="str">
        <f>IF('最大、最小接続数計算'!CF19="","",'最大、最小接続数計算'!CF19)</f>
        <v/>
      </c>
      <c r="BQ19" s="228"/>
      <c r="BR19" s="228"/>
      <c r="BS19" s="228"/>
      <c r="BT19" s="228"/>
      <c r="BU19" s="228"/>
      <c r="BV19" s="228" t="str">
        <f>IF('最大、最小接続数計算'!CL19="","",'最大、最小接続数計算'!CL19)</f>
        <v/>
      </c>
      <c r="BW19" s="228"/>
      <c r="BX19" s="228"/>
      <c r="BY19" s="228"/>
      <c r="BZ19" s="228"/>
      <c r="CA19" s="228"/>
      <c r="CB19" s="228" t="str">
        <f>IF('最大、最小接続数計算'!CR19="","",'最大、最小接続数計算'!CR19)</f>
        <v/>
      </c>
      <c r="CC19" s="228"/>
      <c r="CD19" s="228"/>
      <c r="CE19" s="228"/>
      <c r="CF19" s="228"/>
      <c r="CG19" s="228"/>
      <c r="CH19" s="228" t="str">
        <f>IF('最大、最小接続数計算'!CX19="","",'最大、最小接続数計算'!CX19)</f>
        <v/>
      </c>
      <c r="CI19" s="228"/>
      <c r="CJ19" s="228"/>
      <c r="CK19" s="228"/>
      <c r="CL19" s="228"/>
      <c r="CM19" s="229"/>
      <c r="CN19" s="7"/>
    </row>
    <row r="20" spans="1:92" s="1" customFormat="1" ht="18" customHeight="1">
      <c r="A20" s="7"/>
      <c r="B20" s="7"/>
      <c r="C20" s="437" t="s">
        <v>250</v>
      </c>
      <c r="D20" s="435"/>
      <c r="E20" s="435"/>
      <c r="F20" s="430" t="str">
        <f ca="1">IF(OR(C20="　",C20=0),"-",INDIRECT(ADDRESS(C20+6,44,1)))</f>
        <v>-</v>
      </c>
      <c r="G20" s="430"/>
      <c r="H20" s="430"/>
      <c r="I20" s="430"/>
      <c r="J20" s="430" t="str">
        <f ca="1">IF(OR(C20="　",C20=0),"-",INDIRECT(ADDRESS(C20+6,50,1)))</f>
        <v>-</v>
      </c>
      <c r="K20" s="430"/>
      <c r="L20" s="430"/>
      <c r="M20" s="430"/>
      <c r="N20" s="430" t="str">
        <f ca="1">IF(OR(C20="　",C20=0),"-",INDIRECT(ADDRESS(C20+6,56,1)))</f>
        <v>-</v>
      </c>
      <c r="O20" s="430"/>
      <c r="P20" s="430"/>
      <c r="Q20" s="430"/>
      <c r="R20" s="434" t="str">
        <f ca="1">IF(OR(C20="　",C20=0),"-",INDIRECT(ADDRESS(C20+6,62,1)))</f>
        <v>-</v>
      </c>
      <c r="S20" s="434"/>
      <c r="T20" s="434"/>
      <c r="U20" s="434" t="str">
        <f ca="1">IF(OR(C20="　",C20=0),"-",INDIRECT(ADDRESS(C20+6,68,1)))</f>
        <v>-</v>
      </c>
      <c r="V20" s="434"/>
      <c r="W20" s="434"/>
      <c r="X20" s="434" t="str">
        <f ca="1">IF(OR(C20="　",C20=0),"-",INDIRECT(ADDRESS(C20+6,74,1)))</f>
        <v>-</v>
      </c>
      <c r="Y20" s="434"/>
      <c r="Z20" s="434"/>
      <c r="AA20" s="434" t="str">
        <f ca="1">IF(OR(C20="　",C20=0),"-",INDIRECT(ADDRESS(C20+6,80,1)))</f>
        <v>-</v>
      </c>
      <c r="AB20" s="434"/>
      <c r="AC20" s="434"/>
      <c r="AD20" s="434" t="str">
        <f ca="1">IF(OR(C20="　",C20=0),"-",INDIRECT(ADDRESS(C20+6,86,1)))</f>
        <v>-</v>
      </c>
      <c r="AE20" s="434"/>
      <c r="AF20" s="434"/>
      <c r="AG20" s="435"/>
      <c r="AH20" s="435"/>
      <c r="AI20" s="436"/>
      <c r="AJ20" s="7"/>
      <c r="AK20" s="7"/>
      <c r="AL20" s="7"/>
      <c r="AM20" s="7"/>
      <c r="AN20" s="7"/>
      <c r="AO20" s="227">
        <f t="shared" si="0"/>
        <v>14</v>
      </c>
      <c r="AP20" s="221"/>
      <c r="AQ20" s="222"/>
      <c r="AR20" s="228" t="str">
        <f>IF('最大、最小接続数計算'!BH20="","",'最大、最小接続数計算'!BH20)</f>
        <v/>
      </c>
      <c r="AS20" s="228"/>
      <c r="AT20" s="228"/>
      <c r="AU20" s="228"/>
      <c r="AV20" s="228"/>
      <c r="AW20" s="228"/>
      <c r="AX20" s="430" t="str">
        <f>IF('最大、最小接続数計算'!BN20="","",'最大、最小接続数計算'!BN20)</f>
        <v/>
      </c>
      <c r="AY20" s="430"/>
      <c r="AZ20" s="430"/>
      <c r="BA20" s="430"/>
      <c r="BB20" s="430"/>
      <c r="BC20" s="430"/>
      <c r="BD20" s="228" t="str">
        <f>IF('最大、最小接続数計算'!BT20="","",'最大、最小接続数計算'!BT20)</f>
        <v/>
      </c>
      <c r="BE20" s="228"/>
      <c r="BF20" s="228"/>
      <c r="BG20" s="228"/>
      <c r="BH20" s="228"/>
      <c r="BI20" s="228"/>
      <c r="BJ20" s="228" t="str">
        <f>IF('最大、最小接続数計算'!BZ20="","",'最大、最小接続数計算'!BZ20)</f>
        <v/>
      </c>
      <c r="BK20" s="228"/>
      <c r="BL20" s="228"/>
      <c r="BM20" s="228"/>
      <c r="BN20" s="228"/>
      <c r="BO20" s="228"/>
      <c r="BP20" s="228" t="str">
        <f>IF('最大、最小接続数計算'!CF20="","",'最大、最小接続数計算'!CF20)</f>
        <v/>
      </c>
      <c r="BQ20" s="228"/>
      <c r="BR20" s="228"/>
      <c r="BS20" s="228"/>
      <c r="BT20" s="228"/>
      <c r="BU20" s="228"/>
      <c r="BV20" s="228" t="str">
        <f>IF('最大、最小接続数計算'!CL20="","",'最大、最小接続数計算'!CL20)</f>
        <v/>
      </c>
      <c r="BW20" s="228"/>
      <c r="BX20" s="228"/>
      <c r="BY20" s="228"/>
      <c r="BZ20" s="228"/>
      <c r="CA20" s="228"/>
      <c r="CB20" s="228" t="str">
        <f>IF('最大、最小接続数計算'!CR20="","",'最大、最小接続数計算'!CR20)</f>
        <v/>
      </c>
      <c r="CC20" s="228"/>
      <c r="CD20" s="228"/>
      <c r="CE20" s="228"/>
      <c r="CF20" s="228"/>
      <c r="CG20" s="228"/>
      <c r="CH20" s="228" t="str">
        <f>IF('最大、最小接続数計算'!CX20="","",'最大、最小接続数計算'!CX20)</f>
        <v/>
      </c>
      <c r="CI20" s="228"/>
      <c r="CJ20" s="228"/>
      <c r="CK20" s="228"/>
      <c r="CL20" s="228"/>
      <c r="CM20" s="229"/>
      <c r="CN20" s="7"/>
    </row>
    <row r="21" spans="1:92" s="1" customFormat="1" ht="18" customHeight="1">
      <c r="A21" s="7"/>
      <c r="B21" s="7"/>
      <c r="C21" s="437" t="s">
        <v>250</v>
      </c>
      <c r="D21" s="435"/>
      <c r="E21" s="435"/>
      <c r="F21" s="430" t="str">
        <f ca="1">IF(OR(C21="　",C21=0),"-",INDIRECT(ADDRESS(C21+6,44,1)))</f>
        <v>-</v>
      </c>
      <c r="G21" s="430"/>
      <c r="H21" s="430"/>
      <c r="I21" s="430"/>
      <c r="J21" s="430" t="str">
        <f ca="1">IF(OR(C21="　",C21=0),"-",INDIRECT(ADDRESS(C21+6,50,1)))</f>
        <v>-</v>
      </c>
      <c r="K21" s="430"/>
      <c r="L21" s="430"/>
      <c r="M21" s="430"/>
      <c r="N21" s="430" t="str">
        <f ca="1">IF(OR(C21="　",C21=0),"-",INDIRECT(ADDRESS(C21+6,56,1)))</f>
        <v>-</v>
      </c>
      <c r="O21" s="430"/>
      <c r="P21" s="430"/>
      <c r="Q21" s="430"/>
      <c r="R21" s="434" t="str">
        <f ca="1">IF(OR(C21="　",C21=0),"-",INDIRECT(ADDRESS(C21+6,62,1)))</f>
        <v>-</v>
      </c>
      <c r="S21" s="434"/>
      <c r="T21" s="434"/>
      <c r="U21" s="434" t="str">
        <f ca="1">IF(OR(C21="　",C21=0),"-",INDIRECT(ADDRESS(C21+6,68,1)))</f>
        <v>-</v>
      </c>
      <c r="V21" s="434"/>
      <c r="W21" s="434"/>
      <c r="X21" s="434" t="str">
        <f ca="1">IF(OR(C21="　",C21=0),"-",INDIRECT(ADDRESS(C21+6,74,1)))</f>
        <v>-</v>
      </c>
      <c r="Y21" s="434"/>
      <c r="Z21" s="434"/>
      <c r="AA21" s="434" t="str">
        <f ca="1">IF(OR(C21="　",C21=0),"-",INDIRECT(ADDRESS(C21+6,80,1)))</f>
        <v>-</v>
      </c>
      <c r="AB21" s="434"/>
      <c r="AC21" s="434"/>
      <c r="AD21" s="434" t="str">
        <f ca="1">IF(OR(C21="　",C21=0),"-",INDIRECT(ADDRESS(C21+6,86,1)))</f>
        <v>-</v>
      </c>
      <c r="AE21" s="434"/>
      <c r="AF21" s="434"/>
      <c r="AG21" s="435"/>
      <c r="AH21" s="435"/>
      <c r="AI21" s="436"/>
      <c r="AJ21" s="41"/>
      <c r="AK21" s="7"/>
      <c r="AL21" s="7"/>
      <c r="AM21" s="7"/>
      <c r="AN21" s="7"/>
      <c r="AO21" s="227">
        <f t="shared" si="0"/>
        <v>15</v>
      </c>
      <c r="AP21" s="221"/>
      <c r="AQ21" s="222"/>
      <c r="AR21" s="228" t="str">
        <f>IF('最大、最小接続数計算'!BH21="","",'最大、最小接続数計算'!BH21)</f>
        <v/>
      </c>
      <c r="AS21" s="228"/>
      <c r="AT21" s="228"/>
      <c r="AU21" s="228"/>
      <c r="AV21" s="228"/>
      <c r="AW21" s="228"/>
      <c r="AX21" s="430" t="str">
        <f>IF('最大、最小接続数計算'!BN21="","",'最大、最小接続数計算'!BN21)</f>
        <v/>
      </c>
      <c r="AY21" s="430"/>
      <c r="AZ21" s="430"/>
      <c r="BA21" s="430"/>
      <c r="BB21" s="430"/>
      <c r="BC21" s="430"/>
      <c r="BD21" s="228" t="str">
        <f>IF('最大、最小接続数計算'!BT21="","",'最大、最小接続数計算'!BT21)</f>
        <v/>
      </c>
      <c r="BE21" s="228"/>
      <c r="BF21" s="228"/>
      <c r="BG21" s="228"/>
      <c r="BH21" s="228"/>
      <c r="BI21" s="228"/>
      <c r="BJ21" s="228" t="str">
        <f>IF('最大、最小接続数計算'!BZ21="","",'最大、最小接続数計算'!BZ21)</f>
        <v/>
      </c>
      <c r="BK21" s="228"/>
      <c r="BL21" s="228"/>
      <c r="BM21" s="228"/>
      <c r="BN21" s="228"/>
      <c r="BO21" s="228"/>
      <c r="BP21" s="228" t="str">
        <f>IF('最大、最小接続数計算'!CF21="","",'最大、最小接続数計算'!CF21)</f>
        <v/>
      </c>
      <c r="BQ21" s="228"/>
      <c r="BR21" s="228"/>
      <c r="BS21" s="228"/>
      <c r="BT21" s="228"/>
      <c r="BU21" s="228"/>
      <c r="BV21" s="228" t="str">
        <f>IF('最大、最小接続数計算'!CL21="","",'最大、最小接続数計算'!CL21)</f>
        <v/>
      </c>
      <c r="BW21" s="228"/>
      <c r="BX21" s="228"/>
      <c r="BY21" s="228"/>
      <c r="BZ21" s="228"/>
      <c r="CA21" s="228"/>
      <c r="CB21" s="228" t="str">
        <f>IF('最大、最小接続数計算'!CR21="","",'最大、最小接続数計算'!CR21)</f>
        <v/>
      </c>
      <c r="CC21" s="228"/>
      <c r="CD21" s="228"/>
      <c r="CE21" s="228"/>
      <c r="CF21" s="228"/>
      <c r="CG21" s="228"/>
      <c r="CH21" s="228" t="str">
        <f>IF('最大、最小接続数計算'!CX21="","",'最大、最小接続数計算'!CX21)</f>
        <v/>
      </c>
      <c r="CI21" s="228"/>
      <c r="CJ21" s="228"/>
      <c r="CK21" s="228"/>
      <c r="CL21" s="228"/>
      <c r="CM21" s="229"/>
      <c r="CN21" s="7"/>
    </row>
    <row r="22" spans="1:92" s="1" customFormat="1" ht="18" customHeight="1" thickBot="1">
      <c r="A22" s="7"/>
      <c r="B22" s="7"/>
      <c r="C22" s="404" t="s">
        <v>250</v>
      </c>
      <c r="D22" s="377"/>
      <c r="E22" s="377"/>
      <c r="F22" s="405" t="str">
        <f ca="1">IF(OR(C22="　",C22=0),"-",INDIRECT(ADDRESS(C22+6,44,1)))</f>
        <v>-</v>
      </c>
      <c r="G22" s="405"/>
      <c r="H22" s="405"/>
      <c r="I22" s="405"/>
      <c r="J22" s="405" t="str">
        <f ca="1">IF(OR(C22="　",C22=0),"-",INDIRECT(ADDRESS(C22+6,50,1)))</f>
        <v>-</v>
      </c>
      <c r="K22" s="405"/>
      <c r="L22" s="405"/>
      <c r="M22" s="405"/>
      <c r="N22" s="405" t="str">
        <f ca="1">IF(OR(C22="　",C22=0),"-",INDIRECT(ADDRESS(C22+6,56,1)))</f>
        <v>-</v>
      </c>
      <c r="O22" s="405"/>
      <c r="P22" s="405"/>
      <c r="Q22" s="405"/>
      <c r="R22" s="438" t="str">
        <f ca="1">IF(OR(C22="　",C22=0),"-",INDIRECT(ADDRESS(C22+6,62,1)))</f>
        <v>-</v>
      </c>
      <c r="S22" s="438"/>
      <c r="T22" s="438"/>
      <c r="U22" s="438" t="str">
        <f ca="1">IF(OR(C22="　",C22=0),"-",INDIRECT(ADDRESS(C22+6,68,1)))</f>
        <v>-</v>
      </c>
      <c r="V22" s="438"/>
      <c r="W22" s="438"/>
      <c r="X22" s="438" t="str">
        <f ca="1">IF(OR(C22="　",C22=0),"-",INDIRECT(ADDRESS(C22+6,74,1)))</f>
        <v>-</v>
      </c>
      <c r="Y22" s="438"/>
      <c r="Z22" s="438"/>
      <c r="AA22" s="438" t="str">
        <f ca="1">IF(OR(C22="　",C22=0),"-",INDIRECT(ADDRESS(C22+6,80,1)))</f>
        <v>-</v>
      </c>
      <c r="AB22" s="438"/>
      <c r="AC22" s="438"/>
      <c r="AD22" s="438" t="str">
        <f ca="1">IF(OR(C22="　",C22=0),"-",INDIRECT(ADDRESS(C22+6,86,1)))</f>
        <v>-</v>
      </c>
      <c r="AE22" s="438"/>
      <c r="AF22" s="438"/>
      <c r="AG22" s="377"/>
      <c r="AH22" s="377"/>
      <c r="AI22" s="378"/>
      <c r="AJ22" s="7"/>
      <c r="AK22" s="7"/>
      <c r="AL22" s="7"/>
      <c r="AM22" s="7"/>
      <c r="AN22" s="7"/>
      <c r="AO22" s="227">
        <f t="shared" si="0"/>
        <v>16</v>
      </c>
      <c r="AP22" s="221"/>
      <c r="AQ22" s="222"/>
      <c r="AR22" s="228" t="str">
        <f>IF('最大、最小接続数計算'!BH22="","",'最大、最小接続数計算'!BH22)</f>
        <v/>
      </c>
      <c r="AS22" s="228"/>
      <c r="AT22" s="228"/>
      <c r="AU22" s="228"/>
      <c r="AV22" s="228"/>
      <c r="AW22" s="228"/>
      <c r="AX22" s="430" t="str">
        <f>IF('最大、最小接続数計算'!BN22="","",'最大、最小接続数計算'!BN22)</f>
        <v/>
      </c>
      <c r="AY22" s="430"/>
      <c r="AZ22" s="430"/>
      <c r="BA22" s="430"/>
      <c r="BB22" s="430"/>
      <c r="BC22" s="430"/>
      <c r="BD22" s="228" t="str">
        <f>IF('最大、最小接続数計算'!BT22="","",'最大、最小接続数計算'!BT22)</f>
        <v/>
      </c>
      <c r="BE22" s="228"/>
      <c r="BF22" s="228"/>
      <c r="BG22" s="228"/>
      <c r="BH22" s="228"/>
      <c r="BI22" s="228"/>
      <c r="BJ22" s="228" t="str">
        <f>IF('最大、最小接続数計算'!BZ22="","",'最大、最小接続数計算'!BZ22)</f>
        <v/>
      </c>
      <c r="BK22" s="228"/>
      <c r="BL22" s="228"/>
      <c r="BM22" s="228"/>
      <c r="BN22" s="228"/>
      <c r="BO22" s="228"/>
      <c r="BP22" s="228" t="str">
        <f>IF('最大、最小接続数計算'!CF22="","",'最大、最小接続数計算'!CF22)</f>
        <v/>
      </c>
      <c r="BQ22" s="228"/>
      <c r="BR22" s="228"/>
      <c r="BS22" s="228"/>
      <c r="BT22" s="228"/>
      <c r="BU22" s="228"/>
      <c r="BV22" s="228" t="str">
        <f>IF('最大、最小接続数計算'!CL22="","",'最大、最小接続数計算'!CL22)</f>
        <v/>
      </c>
      <c r="BW22" s="228"/>
      <c r="BX22" s="228"/>
      <c r="BY22" s="228"/>
      <c r="BZ22" s="228"/>
      <c r="CA22" s="228"/>
      <c r="CB22" s="228" t="str">
        <f>IF('最大、最小接続数計算'!CR22="","",'最大、最小接続数計算'!CR22)</f>
        <v/>
      </c>
      <c r="CC22" s="228"/>
      <c r="CD22" s="228"/>
      <c r="CE22" s="228"/>
      <c r="CF22" s="228"/>
      <c r="CG22" s="228"/>
      <c r="CH22" s="228" t="str">
        <f>IF('最大、最小接続数計算'!CX22="","",'最大、最小接続数計算'!CX22)</f>
        <v/>
      </c>
      <c r="CI22" s="228"/>
      <c r="CJ22" s="228"/>
      <c r="CK22" s="228"/>
      <c r="CL22" s="228"/>
      <c r="CM22" s="229"/>
      <c r="CN22" s="7"/>
    </row>
    <row r="23" spans="1:92" s="1" customFormat="1" ht="18" customHeight="1">
      <c r="A23" s="7"/>
      <c r="B23" s="7"/>
      <c r="C23" s="7" t="s">
        <v>195</v>
      </c>
      <c r="D23" s="64"/>
      <c r="E23" s="64"/>
      <c r="F23" s="53"/>
      <c r="G23" s="53"/>
      <c r="H23" s="53"/>
      <c r="I23" s="53"/>
      <c r="J23" s="53"/>
      <c r="K23" s="53"/>
      <c r="L23" s="53"/>
      <c r="M23" s="53"/>
      <c r="N23" s="53"/>
      <c r="O23" s="53"/>
      <c r="P23" s="53"/>
      <c r="Q23" s="53"/>
      <c r="R23" s="65"/>
      <c r="S23" s="65"/>
      <c r="T23" s="65"/>
      <c r="U23" s="65"/>
      <c r="V23" s="65"/>
      <c r="W23" s="65"/>
      <c r="X23" s="65"/>
      <c r="Y23" s="65"/>
      <c r="Z23" s="65"/>
      <c r="AA23" s="65"/>
      <c r="AB23" s="65"/>
      <c r="AC23" s="65"/>
      <c r="AD23" s="65"/>
      <c r="AE23" s="65"/>
      <c r="AF23" s="65"/>
      <c r="AG23" s="64"/>
      <c r="AH23" s="64"/>
      <c r="AI23" s="64"/>
      <c r="AJ23" s="7"/>
      <c r="AK23" s="7"/>
      <c r="AL23" s="7"/>
      <c r="AM23" s="7"/>
      <c r="AN23" s="7"/>
      <c r="AO23" s="227">
        <f t="shared" si="0"/>
        <v>17</v>
      </c>
      <c r="AP23" s="221"/>
      <c r="AQ23" s="222"/>
      <c r="AR23" s="228" t="str">
        <f>IF('最大、最小接続数計算'!BH23="","",'最大、最小接続数計算'!BH23)</f>
        <v/>
      </c>
      <c r="AS23" s="228"/>
      <c r="AT23" s="228"/>
      <c r="AU23" s="228"/>
      <c r="AV23" s="228"/>
      <c r="AW23" s="228"/>
      <c r="AX23" s="430" t="str">
        <f>IF('最大、最小接続数計算'!BN23="","",'最大、最小接続数計算'!BN23)</f>
        <v/>
      </c>
      <c r="AY23" s="430"/>
      <c r="AZ23" s="430"/>
      <c r="BA23" s="430"/>
      <c r="BB23" s="430"/>
      <c r="BC23" s="430"/>
      <c r="BD23" s="228" t="str">
        <f>IF('最大、最小接続数計算'!BT23="","",'最大、最小接続数計算'!BT23)</f>
        <v/>
      </c>
      <c r="BE23" s="228"/>
      <c r="BF23" s="228"/>
      <c r="BG23" s="228"/>
      <c r="BH23" s="228"/>
      <c r="BI23" s="228"/>
      <c r="BJ23" s="228" t="str">
        <f>IF('最大、最小接続数計算'!BZ23="","",'最大、最小接続数計算'!BZ23)</f>
        <v/>
      </c>
      <c r="BK23" s="228"/>
      <c r="BL23" s="228"/>
      <c r="BM23" s="228"/>
      <c r="BN23" s="228"/>
      <c r="BO23" s="228"/>
      <c r="BP23" s="228" t="str">
        <f>IF('最大、最小接続数計算'!CF23="","",'最大、最小接続数計算'!CF23)</f>
        <v/>
      </c>
      <c r="BQ23" s="228"/>
      <c r="BR23" s="228"/>
      <c r="BS23" s="228"/>
      <c r="BT23" s="228"/>
      <c r="BU23" s="228"/>
      <c r="BV23" s="228" t="str">
        <f>IF('最大、最小接続数計算'!CL23="","",'最大、最小接続数計算'!CL23)</f>
        <v/>
      </c>
      <c r="BW23" s="228"/>
      <c r="BX23" s="228"/>
      <c r="BY23" s="228"/>
      <c r="BZ23" s="228"/>
      <c r="CA23" s="228"/>
      <c r="CB23" s="228" t="str">
        <f>IF('最大、最小接続数計算'!CR23="","",'最大、最小接続数計算'!CR23)</f>
        <v/>
      </c>
      <c r="CC23" s="228"/>
      <c r="CD23" s="228"/>
      <c r="CE23" s="228"/>
      <c r="CF23" s="228"/>
      <c r="CG23" s="228"/>
      <c r="CH23" s="228" t="str">
        <f>IF('最大、最小接続数計算'!CX23="","",'最大、最小接続数計算'!CX23)</f>
        <v/>
      </c>
      <c r="CI23" s="228"/>
      <c r="CJ23" s="228"/>
      <c r="CK23" s="228"/>
      <c r="CL23" s="228"/>
      <c r="CM23" s="229"/>
      <c r="CN23" s="7"/>
    </row>
    <row r="24" spans="1:92" s="1" customFormat="1" ht="18" customHeight="1">
      <c r="A24" s="7"/>
      <c r="B24" s="7"/>
      <c r="C24" s="7" t="s">
        <v>198</v>
      </c>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227">
        <f t="shared" si="0"/>
        <v>18</v>
      </c>
      <c r="AP24" s="221"/>
      <c r="AQ24" s="222"/>
      <c r="AR24" s="228" t="str">
        <f>IF('最大、最小接続数計算'!BH24="","",'最大、最小接続数計算'!BH24)</f>
        <v/>
      </c>
      <c r="AS24" s="228"/>
      <c r="AT24" s="228"/>
      <c r="AU24" s="228"/>
      <c r="AV24" s="228"/>
      <c r="AW24" s="228"/>
      <c r="AX24" s="430" t="str">
        <f>IF('最大、最小接続数計算'!BN24="","",'最大、最小接続数計算'!BN24)</f>
        <v/>
      </c>
      <c r="AY24" s="430"/>
      <c r="AZ24" s="430"/>
      <c r="BA24" s="430"/>
      <c r="BB24" s="430"/>
      <c r="BC24" s="430"/>
      <c r="BD24" s="228" t="str">
        <f>IF('最大、最小接続数計算'!BT24="","",'最大、最小接続数計算'!BT24)</f>
        <v/>
      </c>
      <c r="BE24" s="228"/>
      <c r="BF24" s="228"/>
      <c r="BG24" s="228"/>
      <c r="BH24" s="228"/>
      <c r="BI24" s="228"/>
      <c r="BJ24" s="228" t="str">
        <f>IF('最大、最小接続数計算'!BZ24="","",'最大、最小接続数計算'!BZ24)</f>
        <v/>
      </c>
      <c r="BK24" s="228"/>
      <c r="BL24" s="228"/>
      <c r="BM24" s="228"/>
      <c r="BN24" s="228"/>
      <c r="BO24" s="228"/>
      <c r="BP24" s="228" t="str">
        <f>IF('最大、最小接続数計算'!CF24="","",'最大、最小接続数計算'!CF24)</f>
        <v/>
      </c>
      <c r="BQ24" s="228"/>
      <c r="BR24" s="228"/>
      <c r="BS24" s="228"/>
      <c r="BT24" s="228"/>
      <c r="BU24" s="228"/>
      <c r="BV24" s="228" t="str">
        <f>IF('最大、最小接続数計算'!CL24="","",'最大、最小接続数計算'!CL24)</f>
        <v/>
      </c>
      <c r="BW24" s="228"/>
      <c r="BX24" s="228"/>
      <c r="BY24" s="228"/>
      <c r="BZ24" s="228"/>
      <c r="CA24" s="228"/>
      <c r="CB24" s="228" t="str">
        <f>IF('最大、最小接続数計算'!CR24="","",'最大、最小接続数計算'!CR24)</f>
        <v/>
      </c>
      <c r="CC24" s="228"/>
      <c r="CD24" s="228"/>
      <c r="CE24" s="228"/>
      <c r="CF24" s="228"/>
      <c r="CG24" s="228"/>
      <c r="CH24" s="228" t="str">
        <f>IF('最大、最小接続数計算'!CX24="","",'最大、最小接続数計算'!CX24)</f>
        <v/>
      </c>
      <c r="CI24" s="228"/>
      <c r="CJ24" s="228"/>
      <c r="CK24" s="228"/>
      <c r="CL24" s="228"/>
      <c r="CM24" s="229"/>
      <c r="CN24" s="7"/>
    </row>
    <row r="25" spans="1:92" s="1" customFormat="1" ht="18" customHeight="1" thickBot="1">
      <c r="A25" s="7"/>
      <c r="B25" s="7"/>
      <c r="C25" s="12" t="s">
        <v>200</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375" t="s">
        <v>178</v>
      </c>
      <c r="AK25" s="375"/>
      <c r="AL25" s="7"/>
      <c r="AM25" s="7"/>
      <c r="AN25" s="7"/>
      <c r="AO25" s="227">
        <f t="shared" si="0"/>
        <v>19</v>
      </c>
      <c r="AP25" s="221"/>
      <c r="AQ25" s="222"/>
      <c r="AR25" s="228" t="str">
        <f>IF('最大、最小接続数計算'!BH25="","",'最大、最小接続数計算'!BH25)</f>
        <v/>
      </c>
      <c r="AS25" s="228"/>
      <c r="AT25" s="228"/>
      <c r="AU25" s="228"/>
      <c r="AV25" s="228"/>
      <c r="AW25" s="228"/>
      <c r="AX25" s="430" t="str">
        <f>IF('最大、最小接続数計算'!BN25="","",'最大、最小接続数計算'!BN25)</f>
        <v/>
      </c>
      <c r="AY25" s="430"/>
      <c r="AZ25" s="430"/>
      <c r="BA25" s="430"/>
      <c r="BB25" s="430"/>
      <c r="BC25" s="430"/>
      <c r="BD25" s="228" t="str">
        <f>IF('最大、最小接続数計算'!BT25="","",'最大、最小接続数計算'!BT25)</f>
        <v/>
      </c>
      <c r="BE25" s="228"/>
      <c r="BF25" s="228"/>
      <c r="BG25" s="228"/>
      <c r="BH25" s="228"/>
      <c r="BI25" s="228"/>
      <c r="BJ25" s="228" t="str">
        <f>IF('最大、最小接続数計算'!BZ25="","",'最大、最小接続数計算'!BZ25)</f>
        <v/>
      </c>
      <c r="BK25" s="228"/>
      <c r="BL25" s="228"/>
      <c r="BM25" s="228"/>
      <c r="BN25" s="228"/>
      <c r="BO25" s="228"/>
      <c r="BP25" s="228" t="str">
        <f>IF('最大、最小接続数計算'!CF25="","",'最大、最小接続数計算'!CF25)</f>
        <v/>
      </c>
      <c r="BQ25" s="228"/>
      <c r="BR25" s="228"/>
      <c r="BS25" s="228"/>
      <c r="BT25" s="228"/>
      <c r="BU25" s="228"/>
      <c r="BV25" s="228" t="str">
        <f>IF('最大、最小接続数計算'!CL25="","",'最大、最小接続数計算'!CL25)</f>
        <v/>
      </c>
      <c r="BW25" s="228"/>
      <c r="BX25" s="228"/>
      <c r="BY25" s="228"/>
      <c r="BZ25" s="228"/>
      <c r="CA25" s="228"/>
      <c r="CB25" s="228" t="str">
        <f>IF('最大、最小接続数計算'!CR25="","",'最大、最小接続数計算'!CR25)</f>
        <v/>
      </c>
      <c r="CC25" s="228"/>
      <c r="CD25" s="228"/>
      <c r="CE25" s="228"/>
      <c r="CF25" s="228"/>
      <c r="CG25" s="228"/>
      <c r="CH25" s="228" t="str">
        <f>IF('最大、最小接続数計算'!CX25="","",'最大、最小接続数計算'!CX25)</f>
        <v/>
      </c>
      <c r="CI25" s="228"/>
      <c r="CJ25" s="228"/>
      <c r="CK25" s="228"/>
      <c r="CL25" s="228"/>
      <c r="CM25" s="229"/>
      <c r="CN25" s="7"/>
    </row>
    <row r="26" spans="1:92" s="1" customFormat="1" ht="18" customHeight="1" thickBot="1">
      <c r="A26" s="7"/>
      <c r="B26" s="7"/>
      <c r="C26" s="379" t="str">
        <f>IF($AJ$26=5,"-",IF($AJ$26=4,"NG　異なるメーカーの太陽電池モジュールは搭載できません。",IF(AJ26=3,"NG　枚数欄に0は入力しないでください。",IF($AJ$26=0,"OK",IF($AJ$26=1,"OK　電気的にはこれらのモジュールを同一回路に混載することは可能ですが、最終的な判断はモジュールメーカーに問い合わせてください。","NG　これらのモジュールを同一回路に混載するのは避けてください。")))))</f>
        <v>-</v>
      </c>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1"/>
      <c r="AJ26" s="382">
        <f>IF($AJ$19=0,5,IF(NOT(AND(OR(F19=F20,F19="-",F20="-"),OR(F19=F21,F19="-",F21="-"),OR(F19=F22,F19="-",F22="-"),OR(F20=F21,F20="-",F21="-"),OR(F20=F22,F20="-",F22="-"),OR(F19=F22,F19="-",F22="-"))),4,IF(OR($AG$19&amp;""="0",$AG$20&amp;""="0",$AG$21&amp;""="0",$AG$22&amp;""="0"),3,IF($AJ$19=1,0,IF(AND(IFERROR(ABS($U$19-$U$20),0)&lt;=0.1,IFERROR(ABS($U$19-$U$21),0)&lt;=0.1,IFERROR(ABS($U$19-$U$22),0)&lt;=0.1,IFERROR(ABS($U$20-$U$21),0)&lt;=0.1,IFERROR(ABS($U$20-$U$22),0)&lt;=0.1,IFERROR(ABS($U$21-$U$22),0)&lt;=0.1,IFERROR(ABS($AA$19-$AA$20),0)&lt;=0.1,IFERROR(ABS($AA$19-$AA$21),0)&lt;=0.1,IFERROR(ABS($AA$19-$AA$22),0)&lt;=0.1,IFERROR(ABS($AA$20-$AA$21),0)&lt;=0.1,IFERROR(ABS($AA$20-$AA$22),0)&lt;=0.1,IFERROR(ABS($AA$21-$AA$22),0)&lt;=0.1),1,2)))))</f>
        <v>5</v>
      </c>
      <c r="AK26" s="383"/>
      <c r="AL26" s="66" t="s">
        <v>178</v>
      </c>
      <c r="AM26" s="7"/>
      <c r="AN26" s="7"/>
      <c r="AO26" s="227">
        <f t="shared" si="0"/>
        <v>20</v>
      </c>
      <c r="AP26" s="221"/>
      <c r="AQ26" s="222"/>
      <c r="AR26" s="269" t="str">
        <f>IF('最大、最小接続数計算'!BH26="","",'最大、最小接続数計算'!BH26)</f>
        <v/>
      </c>
      <c r="AS26" s="221"/>
      <c r="AT26" s="221"/>
      <c r="AU26" s="221"/>
      <c r="AV26" s="221"/>
      <c r="AW26" s="222"/>
      <c r="AX26" s="307" t="str">
        <f>IF('最大、最小接続数計算'!BN26="","",'最大、最小接続数計算'!BN26)</f>
        <v/>
      </c>
      <c r="AY26" s="308"/>
      <c r="AZ26" s="308"/>
      <c r="BA26" s="308"/>
      <c r="BB26" s="308"/>
      <c r="BC26" s="361"/>
      <c r="BD26" s="269" t="str">
        <f>IF('最大、最小接続数計算'!BT26="","",'最大、最小接続数計算'!BT26)</f>
        <v/>
      </c>
      <c r="BE26" s="221"/>
      <c r="BF26" s="221"/>
      <c r="BG26" s="221"/>
      <c r="BH26" s="221"/>
      <c r="BI26" s="222"/>
      <c r="BJ26" s="269" t="str">
        <f>IF('最大、最小接続数計算'!BZ26="","",'最大、最小接続数計算'!BZ26)</f>
        <v/>
      </c>
      <c r="BK26" s="221"/>
      <c r="BL26" s="221"/>
      <c r="BM26" s="221"/>
      <c r="BN26" s="221"/>
      <c r="BO26" s="222"/>
      <c r="BP26" s="269" t="str">
        <f>IF('最大、最小接続数計算'!CF26="","",'最大、最小接続数計算'!CF26)</f>
        <v/>
      </c>
      <c r="BQ26" s="221"/>
      <c r="BR26" s="221"/>
      <c r="BS26" s="221"/>
      <c r="BT26" s="221"/>
      <c r="BU26" s="222"/>
      <c r="BV26" s="269" t="str">
        <f>IF('最大、最小接続数計算'!CL26="","",'最大、最小接続数計算'!CL26)</f>
        <v/>
      </c>
      <c r="BW26" s="221"/>
      <c r="BX26" s="221"/>
      <c r="BY26" s="221"/>
      <c r="BZ26" s="221"/>
      <c r="CA26" s="222"/>
      <c r="CB26" s="269" t="str">
        <f>IF('最大、最小接続数計算'!CR26="","",'最大、最小接続数計算'!CR26)</f>
        <v/>
      </c>
      <c r="CC26" s="221"/>
      <c r="CD26" s="221"/>
      <c r="CE26" s="221"/>
      <c r="CF26" s="221"/>
      <c r="CG26" s="222"/>
      <c r="CH26" s="269" t="str">
        <f>IF('最大、最小接続数計算'!CX26="","",'最大、最小接続数計算'!CX26)</f>
        <v/>
      </c>
      <c r="CI26" s="221"/>
      <c r="CJ26" s="221"/>
      <c r="CK26" s="221"/>
      <c r="CL26" s="221"/>
      <c r="CM26" s="306"/>
      <c r="CN26" s="7"/>
    </row>
    <row r="27" spans="1:92" s="1" customFormat="1" ht="18" customHeight="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227">
        <f t="shared" si="0"/>
        <v>21</v>
      </c>
      <c r="AP27" s="221"/>
      <c r="AQ27" s="222"/>
      <c r="AR27" s="269" t="str">
        <f>IF('最大、最小接続数計算'!BH27="","",'最大、最小接続数計算'!BH27)</f>
        <v/>
      </c>
      <c r="AS27" s="221"/>
      <c r="AT27" s="221"/>
      <c r="AU27" s="221"/>
      <c r="AV27" s="221"/>
      <c r="AW27" s="222"/>
      <c r="AX27" s="307" t="str">
        <f>IF('最大、最小接続数計算'!BN27="","",'最大、最小接続数計算'!BN27)</f>
        <v/>
      </c>
      <c r="AY27" s="308"/>
      <c r="AZ27" s="308"/>
      <c r="BA27" s="308"/>
      <c r="BB27" s="308"/>
      <c r="BC27" s="361"/>
      <c r="BD27" s="269" t="str">
        <f>IF('最大、最小接続数計算'!BT27="","",'最大、最小接続数計算'!BT27)</f>
        <v/>
      </c>
      <c r="BE27" s="221"/>
      <c r="BF27" s="221"/>
      <c r="BG27" s="221"/>
      <c r="BH27" s="221"/>
      <c r="BI27" s="222"/>
      <c r="BJ27" s="269" t="str">
        <f>IF('最大、最小接続数計算'!BZ27="","",'最大、最小接続数計算'!BZ27)</f>
        <v/>
      </c>
      <c r="BK27" s="221"/>
      <c r="BL27" s="221"/>
      <c r="BM27" s="221"/>
      <c r="BN27" s="221"/>
      <c r="BO27" s="222"/>
      <c r="BP27" s="269" t="str">
        <f>IF('最大、最小接続数計算'!CF27="","",'最大、最小接続数計算'!CF27)</f>
        <v/>
      </c>
      <c r="BQ27" s="221"/>
      <c r="BR27" s="221"/>
      <c r="BS27" s="221"/>
      <c r="BT27" s="221"/>
      <c r="BU27" s="222"/>
      <c r="BV27" s="269" t="str">
        <f>IF('最大、最小接続数計算'!CL27="","",'最大、最小接続数計算'!CL27)</f>
        <v/>
      </c>
      <c r="BW27" s="221"/>
      <c r="BX27" s="221"/>
      <c r="BY27" s="221"/>
      <c r="BZ27" s="221"/>
      <c r="CA27" s="222"/>
      <c r="CB27" s="269" t="str">
        <f>IF('最大、最小接続数計算'!CR27="","",'最大、最小接続数計算'!CR27)</f>
        <v/>
      </c>
      <c r="CC27" s="221"/>
      <c r="CD27" s="221"/>
      <c r="CE27" s="221"/>
      <c r="CF27" s="221"/>
      <c r="CG27" s="222"/>
      <c r="CH27" s="269" t="str">
        <f>IF('最大、最小接続数計算'!CX27="","",'最大、最小接続数計算'!CX27)</f>
        <v/>
      </c>
      <c r="CI27" s="221"/>
      <c r="CJ27" s="221"/>
      <c r="CK27" s="221"/>
      <c r="CL27" s="221"/>
      <c r="CM27" s="306"/>
      <c r="CN27" s="7"/>
    </row>
    <row r="28" spans="1:92" s="1" customFormat="1" ht="18" customHeight="1" thickBot="1">
      <c r="A28" s="7"/>
      <c r="B28" s="7"/>
      <c r="C28" s="12" t="s">
        <v>179</v>
      </c>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227">
        <f t="shared" si="0"/>
        <v>22</v>
      </c>
      <c r="AP28" s="221"/>
      <c r="AQ28" s="222"/>
      <c r="AR28" s="269" t="str">
        <f>IF('最大、最小接続数計算'!BH28="","",'最大、最小接続数計算'!BH28)</f>
        <v/>
      </c>
      <c r="AS28" s="221"/>
      <c r="AT28" s="221"/>
      <c r="AU28" s="221"/>
      <c r="AV28" s="221"/>
      <c r="AW28" s="222"/>
      <c r="AX28" s="307" t="str">
        <f>IF('最大、最小接続数計算'!BN28="","",'最大、最小接続数計算'!BN28)</f>
        <v/>
      </c>
      <c r="AY28" s="308"/>
      <c r="AZ28" s="308"/>
      <c r="BA28" s="308"/>
      <c r="BB28" s="308"/>
      <c r="BC28" s="361"/>
      <c r="BD28" s="269" t="str">
        <f>IF('最大、最小接続数計算'!BT28="","",'最大、最小接続数計算'!BT28)</f>
        <v/>
      </c>
      <c r="BE28" s="221"/>
      <c r="BF28" s="221"/>
      <c r="BG28" s="221"/>
      <c r="BH28" s="221"/>
      <c r="BI28" s="222"/>
      <c r="BJ28" s="269" t="str">
        <f>IF('最大、最小接続数計算'!BZ28="","",'最大、最小接続数計算'!BZ28)</f>
        <v/>
      </c>
      <c r="BK28" s="221"/>
      <c r="BL28" s="221"/>
      <c r="BM28" s="221"/>
      <c r="BN28" s="221"/>
      <c r="BO28" s="222"/>
      <c r="BP28" s="269" t="str">
        <f>IF('最大、最小接続数計算'!CF28="","",'最大、最小接続数計算'!CF28)</f>
        <v/>
      </c>
      <c r="BQ28" s="221"/>
      <c r="BR28" s="221"/>
      <c r="BS28" s="221"/>
      <c r="BT28" s="221"/>
      <c r="BU28" s="222"/>
      <c r="BV28" s="269" t="str">
        <f>IF('最大、最小接続数計算'!CL28="","",'最大、最小接続数計算'!CL28)</f>
        <v/>
      </c>
      <c r="BW28" s="221"/>
      <c r="BX28" s="221"/>
      <c r="BY28" s="221"/>
      <c r="BZ28" s="221"/>
      <c r="CA28" s="222"/>
      <c r="CB28" s="269" t="str">
        <f>IF('最大、最小接続数計算'!CR28="","",'最大、最小接続数計算'!CR28)</f>
        <v/>
      </c>
      <c r="CC28" s="221"/>
      <c r="CD28" s="221"/>
      <c r="CE28" s="221"/>
      <c r="CF28" s="221"/>
      <c r="CG28" s="222"/>
      <c r="CH28" s="269" t="str">
        <f>IF('最大、最小接続数計算'!CX28="","",'最大、最小接続数計算'!CX28)</f>
        <v/>
      </c>
      <c r="CI28" s="221"/>
      <c r="CJ28" s="221"/>
      <c r="CK28" s="221"/>
      <c r="CL28" s="221"/>
      <c r="CM28" s="306"/>
      <c r="CN28" s="7"/>
    </row>
    <row r="29" spans="1:92" s="1" customFormat="1" ht="18" customHeight="1" thickBot="1">
      <c r="A29" s="7"/>
      <c r="B29" s="7"/>
      <c r="C29" s="267" t="s">
        <v>180</v>
      </c>
      <c r="D29" s="268"/>
      <c r="E29" s="268"/>
      <c r="F29" s="268"/>
      <c r="G29" s="268"/>
      <c r="H29" s="268"/>
      <c r="I29" s="450"/>
      <c r="J29" s="310" t="s">
        <v>181</v>
      </c>
      <c r="K29" s="268"/>
      <c r="L29" s="268"/>
      <c r="M29" s="450"/>
      <c r="N29" s="310" t="s">
        <v>50</v>
      </c>
      <c r="O29" s="268"/>
      <c r="P29" s="268"/>
      <c r="Q29" s="450"/>
      <c r="R29" s="451" t="s">
        <v>182</v>
      </c>
      <c r="S29" s="452"/>
      <c r="T29" s="452"/>
      <c r="U29" s="452"/>
      <c r="V29" s="452"/>
      <c r="W29" s="453"/>
      <c r="X29" s="7"/>
      <c r="Y29" s="7"/>
      <c r="Z29" s="7"/>
      <c r="AA29" s="7"/>
      <c r="AB29" s="7"/>
      <c r="AC29" s="7"/>
      <c r="AD29" s="7"/>
      <c r="AE29" s="7"/>
      <c r="AF29" s="7"/>
      <c r="AG29" s="7"/>
      <c r="AH29" s="7"/>
      <c r="AI29" s="7"/>
      <c r="AJ29" s="7"/>
      <c r="AK29" s="7"/>
      <c r="AL29" s="7"/>
      <c r="AM29" s="7"/>
      <c r="AN29" s="7"/>
      <c r="AO29" s="227">
        <f t="shared" si="0"/>
        <v>23</v>
      </c>
      <c r="AP29" s="221"/>
      <c r="AQ29" s="222"/>
      <c r="AR29" s="269" t="str">
        <f>IF('最大、最小接続数計算'!BH29="","",'最大、最小接続数計算'!BH29)</f>
        <v/>
      </c>
      <c r="AS29" s="221"/>
      <c r="AT29" s="221"/>
      <c r="AU29" s="221"/>
      <c r="AV29" s="221"/>
      <c r="AW29" s="222"/>
      <c r="AX29" s="307" t="str">
        <f>IF('最大、最小接続数計算'!BN29="","",'最大、最小接続数計算'!BN29)</f>
        <v/>
      </c>
      <c r="AY29" s="308"/>
      <c r="AZ29" s="308"/>
      <c r="BA29" s="308"/>
      <c r="BB29" s="308"/>
      <c r="BC29" s="361"/>
      <c r="BD29" s="269" t="str">
        <f>IF('最大、最小接続数計算'!BT29="","",'最大、最小接続数計算'!BT29)</f>
        <v/>
      </c>
      <c r="BE29" s="221"/>
      <c r="BF29" s="221"/>
      <c r="BG29" s="221"/>
      <c r="BH29" s="221"/>
      <c r="BI29" s="222"/>
      <c r="BJ29" s="269" t="str">
        <f>IF('最大、最小接続数計算'!BZ29="","",'最大、最小接続数計算'!BZ29)</f>
        <v/>
      </c>
      <c r="BK29" s="221"/>
      <c r="BL29" s="221"/>
      <c r="BM29" s="221"/>
      <c r="BN29" s="221"/>
      <c r="BO29" s="222"/>
      <c r="BP29" s="269" t="str">
        <f>IF('最大、最小接続数計算'!CF29="","",'最大、最小接続数計算'!CF29)</f>
        <v/>
      </c>
      <c r="BQ29" s="221"/>
      <c r="BR29" s="221"/>
      <c r="BS29" s="221"/>
      <c r="BT29" s="221"/>
      <c r="BU29" s="222"/>
      <c r="BV29" s="269" t="str">
        <f>IF('最大、最小接続数計算'!CL29="","",'最大、最小接続数計算'!CL29)</f>
        <v/>
      </c>
      <c r="BW29" s="221"/>
      <c r="BX29" s="221"/>
      <c r="BY29" s="221"/>
      <c r="BZ29" s="221"/>
      <c r="CA29" s="222"/>
      <c r="CB29" s="269" t="str">
        <f>IF('最大、最小接続数計算'!CR29="","",'最大、最小接続数計算'!CR29)</f>
        <v/>
      </c>
      <c r="CC29" s="221"/>
      <c r="CD29" s="221"/>
      <c r="CE29" s="221"/>
      <c r="CF29" s="221"/>
      <c r="CG29" s="222"/>
      <c r="CH29" s="269" t="str">
        <f>IF('最大、最小接続数計算'!CX29="","",'最大、最小接続数計算'!CX29)</f>
        <v/>
      </c>
      <c r="CI29" s="221"/>
      <c r="CJ29" s="221"/>
      <c r="CK29" s="221"/>
      <c r="CL29" s="221"/>
      <c r="CM29" s="306"/>
      <c r="CN29" s="7"/>
    </row>
    <row r="30" spans="1:92" s="1" customFormat="1" ht="18" customHeight="1" thickTop="1">
      <c r="A30" s="7"/>
      <c r="B30" s="7"/>
      <c r="C30" s="439" t="s">
        <v>141</v>
      </c>
      <c r="D30" s="440"/>
      <c r="E30" s="440"/>
      <c r="F30" s="440"/>
      <c r="G30" s="440"/>
      <c r="H30" s="440"/>
      <c r="I30" s="441"/>
      <c r="J30" s="442" t="str">
        <f>IF(OR(OR($AJ$26=2,$AJ$26=3,$AJ$26=4),(AG19+AG20+AG21+AG22)=0),"-",IFERROR($R$19*$AG$19,0)+IFERROR($R$20*$AG$20,0)+IFERROR($R$21*$AG$21,0)+IFERROR($R$22*$AG$22,0))</f>
        <v>-</v>
      </c>
      <c r="K30" s="443"/>
      <c r="L30" s="443"/>
      <c r="M30" s="444"/>
      <c r="N30" s="445" t="str">
        <f>IF(OR($AJ$26=2,$AJ$26=3,$AJ$26=4,AJ$26=5),"-",IF($AJ$26=2,"-",IF(J30&lt;=405,"OK","NG")))</f>
        <v>-</v>
      </c>
      <c r="O30" s="446"/>
      <c r="P30" s="446"/>
      <c r="Q30" s="447"/>
      <c r="R30" s="448" t="s">
        <v>183</v>
      </c>
      <c r="S30" s="440"/>
      <c r="T30" s="440"/>
      <c r="U30" s="440"/>
      <c r="V30" s="440"/>
      <c r="W30" s="449"/>
      <c r="X30" s="7"/>
      <c r="Y30" s="7"/>
      <c r="Z30" s="7"/>
      <c r="AA30" s="7"/>
      <c r="AB30" s="7"/>
      <c r="AC30" s="7"/>
      <c r="AD30" s="7"/>
      <c r="AE30" s="7"/>
      <c r="AF30" s="7"/>
      <c r="AG30" s="7"/>
      <c r="AH30" s="7"/>
      <c r="AI30" s="7"/>
      <c r="AJ30" s="7"/>
      <c r="AK30" s="7"/>
      <c r="AL30" s="7"/>
      <c r="AM30" s="7"/>
      <c r="AN30" s="7"/>
      <c r="AO30" s="227">
        <f t="shared" si="0"/>
        <v>24</v>
      </c>
      <c r="AP30" s="221"/>
      <c r="AQ30" s="222"/>
      <c r="AR30" s="269" t="str">
        <f>IF('最大、最小接続数計算'!BH30="","",'最大、最小接続数計算'!BH30)</f>
        <v/>
      </c>
      <c r="AS30" s="221"/>
      <c r="AT30" s="221"/>
      <c r="AU30" s="221"/>
      <c r="AV30" s="221"/>
      <c r="AW30" s="222"/>
      <c r="AX30" s="307" t="str">
        <f>IF('最大、最小接続数計算'!BN30="","",'最大、最小接続数計算'!BN30)</f>
        <v/>
      </c>
      <c r="AY30" s="308"/>
      <c r="AZ30" s="308"/>
      <c r="BA30" s="308"/>
      <c r="BB30" s="308"/>
      <c r="BC30" s="361"/>
      <c r="BD30" s="269" t="str">
        <f>IF('最大、最小接続数計算'!BT30="","",'最大、最小接続数計算'!BT30)</f>
        <v/>
      </c>
      <c r="BE30" s="221"/>
      <c r="BF30" s="221"/>
      <c r="BG30" s="221"/>
      <c r="BH30" s="221"/>
      <c r="BI30" s="222"/>
      <c r="BJ30" s="269" t="str">
        <f>IF('最大、最小接続数計算'!BZ30="","",'最大、最小接続数計算'!BZ30)</f>
        <v/>
      </c>
      <c r="BK30" s="221"/>
      <c r="BL30" s="221"/>
      <c r="BM30" s="221"/>
      <c r="BN30" s="221"/>
      <c r="BO30" s="222"/>
      <c r="BP30" s="269" t="str">
        <f>IF('最大、最小接続数計算'!CF30="","",'最大、最小接続数計算'!CF30)</f>
        <v/>
      </c>
      <c r="BQ30" s="221"/>
      <c r="BR30" s="221"/>
      <c r="BS30" s="221"/>
      <c r="BT30" s="221"/>
      <c r="BU30" s="222"/>
      <c r="BV30" s="269" t="str">
        <f>IF('最大、最小接続数計算'!CL30="","",'最大、最小接続数計算'!CL30)</f>
        <v/>
      </c>
      <c r="BW30" s="221"/>
      <c r="BX30" s="221"/>
      <c r="BY30" s="221"/>
      <c r="BZ30" s="221"/>
      <c r="CA30" s="222"/>
      <c r="CB30" s="269" t="str">
        <f>IF('最大、最小接続数計算'!CR30="","",'最大、最小接続数計算'!CR30)</f>
        <v/>
      </c>
      <c r="CC30" s="221"/>
      <c r="CD30" s="221"/>
      <c r="CE30" s="221"/>
      <c r="CF30" s="221"/>
      <c r="CG30" s="222"/>
      <c r="CH30" s="269" t="str">
        <f>IF('最大、最小接続数計算'!CX30="","",'最大、最小接続数計算'!CX30)</f>
        <v/>
      </c>
      <c r="CI30" s="221"/>
      <c r="CJ30" s="221"/>
      <c r="CK30" s="221"/>
      <c r="CL30" s="221"/>
      <c r="CM30" s="306"/>
      <c r="CN30" s="7"/>
    </row>
    <row r="31" spans="1:92" s="1" customFormat="1" ht="18" customHeight="1">
      <c r="A31" s="7"/>
      <c r="B31" s="7"/>
      <c r="C31" s="454" t="s">
        <v>142</v>
      </c>
      <c r="D31" s="385"/>
      <c r="E31" s="385"/>
      <c r="F31" s="385"/>
      <c r="G31" s="385"/>
      <c r="H31" s="385"/>
      <c r="I31" s="455"/>
      <c r="J31" s="456" t="str">
        <f>IF(OR(OR($AJ$26=2,$AJ$26=3,$AJ$26=4),(AG19+AG20+AG21+AG22)=0),"-",MAX($U$19:$W$22))</f>
        <v>-</v>
      </c>
      <c r="K31" s="457"/>
      <c r="L31" s="457"/>
      <c r="M31" s="458"/>
      <c r="N31" s="459" t="str">
        <f>IF(OR($AJ$26=2,$AJ$26=3,$AJ$26=4,AJ$26=5),"-",IF($AJ$26=2,"-",IF(J31&lt;=13.5,"OK","NG")))</f>
        <v>-</v>
      </c>
      <c r="O31" s="460"/>
      <c r="P31" s="460"/>
      <c r="Q31" s="461"/>
      <c r="R31" s="384" t="s">
        <v>79</v>
      </c>
      <c r="S31" s="385"/>
      <c r="T31" s="385"/>
      <c r="U31" s="385"/>
      <c r="V31" s="385"/>
      <c r="W31" s="386"/>
      <c r="X31" s="7"/>
      <c r="Y31" s="7"/>
      <c r="Z31" s="7"/>
      <c r="AA31" s="7"/>
      <c r="AB31" s="7"/>
      <c r="AC31" s="7"/>
      <c r="AD31" s="7"/>
      <c r="AE31" s="7"/>
      <c r="AF31" s="7"/>
      <c r="AG31" s="7"/>
      <c r="AH31" s="7"/>
      <c r="AI31" s="7"/>
      <c r="AJ31" s="7"/>
      <c r="AK31" s="7"/>
      <c r="AL31" s="7"/>
      <c r="AM31" s="7"/>
      <c r="AN31" s="7"/>
      <c r="AO31" s="227">
        <f t="shared" si="0"/>
        <v>25</v>
      </c>
      <c r="AP31" s="221"/>
      <c r="AQ31" s="222"/>
      <c r="AR31" s="269" t="str">
        <f>IF('最大、最小接続数計算'!BH31="","",'最大、最小接続数計算'!BH31)</f>
        <v/>
      </c>
      <c r="AS31" s="221"/>
      <c r="AT31" s="221"/>
      <c r="AU31" s="221"/>
      <c r="AV31" s="221"/>
      <c r="AW31" s="222"/>
      <c r="AX31" s="307" t="str">
        <f>IF('最大、最小接続数計算'!BN31="","",'最大、最小接続数計算'!BN31)</f>
        <v/>
      </c>
      <c r="AY31" s="308"/>
      <c r="AZ31" s="308"/>
      <c r="BA31" s="308"/>
      <c r="BB31" s="308"/>
      <c r="BC31" s="361"/>
      <c r="BD31" s="269" t="str">
        <f>IF('最大、最小接続数計算'!BT31="","",'最大、最小接続数計算'!BT31)</f>
        <v/>
      </c>
      <c r="BE31" s="221"/>
      <c r="BF31" s="221"/>
      <c r="BG31" s="221"/>
      <c r="BH31" s="221"/>
      <c r="BI31" s="222"/>
      <c r="BJ31" s="269" t="str">
        <f>IF('最大、最小接続数計算'!BZ31="","",'最大、最小接続数計算'!BZ31)</f>
        <v/>
      </c>
      <c r="BK31" s="221"/>
      <c r="BL31" s="221"/>
      <c r="BM31" s="221"/>
      <c r="BN31" s="221"/>
      <c r="BO31" s="222"/>
      <c r="BP31" s="269" t="str">
        <f>IF('最大、最小接続数計算'!CF31="","",'最大、最小接続数計算'!CF31)</f>
        <v/>
      </c>
      <c r="BQ31" s="221"/>
      <c r="BR31" s="221"/>
      <c r="BS31" s="221"/>
      <c r="BT31" s="221"/>
      <c r="BU31" s="222"/>
      <c r="BV31" s="269" t="str">
        <f>IF('最大、最小接続数計算'!CL31="","",'最大、最小接続数計算'!CL31)</f>
        <v/>
      </c>
      <c r="BW31" s="221"/>
      <c r="BX31" s="221"/>
      <c r="BY31" s="221"/>
      <c r="BZ31" s="221"/>
      <c r="CA31" s="222"/>
      <c r="CB31" s="269" t="str">
        <f>IF('最大、最小接続数計算'!CR31="","",'最大、最小接続数計算'!CR31)</f>
        <v/>
      </c>
      <c r="CC31" s="221"/>
      <c r="CD31" s="221"/>
      <c r="CE31" s="221"/>
      <c r="CF31" s="221"/>
      <c r="CG31" s="222"/>
      <c r="CH31" s="269" t="str">
        <f>IF('最大、最小接続数計算'!CX31="","",'最大、最小接続数計算'!CX31)</f>
        <v/>
      </c>
      <c r="CI31" s="221"/>
      <c r="CJ31" s="221"/>
      <c r="CK31" s="221"/>
      <c r="CL31" s="221"/>
      <c r="CM31" s="306"/>
      <c r="CN31" s="7"/>
    </row>
    <row r="32" spans="1:92" s="1" customFormat="1" ht="18" customHeight="1">
      <c r="A32" s="7"/>
      <c r="B32" s="7"/>
      <c r="C32" s="454" t="s">
        <v>154</v>
      </c>
      <c r="D32" s="385"/>
      <c r="E32" s="385"/>
      <c r="F32" s="385"/>
      <c r="G32" s="385"/>
      <c r="H32" s="385"/>
      <c r="I32" s="455"/>
      <c r="J32" s="473" t="str">
        <f>IF(OR(OR($AJ$26=2,$AJ$26=3,$AJ$26=4),(AG19+AG20+AG21+AG22)=0),"-",IFERROR($X$19*$AG$19,0)+IFERROR($X$20*$AG$20,0)+IFERROR($X$21*$AG$21,0)+IFERROR($X$22*$AG$22,0))</f>
        <v>-</v>
      </c>
      <c r="K32" s="474"/>
      <c r="L32" s="474"/>
      <c r="M32" s="475"/>
      <c r="N32" s="459" t="str">
        <f>IF(OR($AJ$26=2,$AJ$26=3,$AJ$26=4,AJ$26=5),"-",IF($AJ$26=2,"-",IF(AND(J32&gt;=110,J32&lt;=380),"OK","NG")))</f>
        <v>-</v>
      </c>
      <c r="O32" s="460"/>
      <c r="P32" s="460"/>
      <c r="Q32" s="461"/>
      <c r="R32" s="384" t="s">
        <v>184</v>
      </c>
      <c r="S32" s="385"/>
      <c r="T32" s="385"/>
      <c r="U32" s="385"/>
      <c r="V32" s="385"/>
      <c r="W32" s="386"/>
      <c r="X32" s="7"/>
      <c r="Y32" s="7"/>
      <c r="Z32" s="7"/>
      <c r="AA32" s="7"/>
      <c r="AB32" s="7"/>
      <c r="AC32" s="7"/>
      <c r="AD32" s="7"/>
      <c r="AE32" s="7"/>
      <c r="AF32" s="7"/>
      <c r="AG32" s="7"/>
      <c r="AH32" s="7"/>
      <c r="AI32" s="7"/>
      <c r="AJ32" s="7"/>
      <c r="AK32" s="7"/>
      <c r="AL32" s="7"/>
      <c r="AM32" s="7"/>
      <c r="AN32" s="7"/>
      <c r="AO32" s="227">
        <f t="shared" si="0"/>
        <v>26</v>
      </c>
      <c r="AP32" s="221"/>
      <c r="AQ32" s="222"/>
      <c r="AR32" s="269" t="str">
        <f>IF('最大、最小接続数計算'!BH32="","",'最大、最小接続数計算'!BH32)</f>
        <v/>
      </c>
      <c r="AS32" s="221"/>
      <c r="AT32" s="221"/>
      <c r="AU32" s="221"/>
      <c r="AV32" s="221"/>
      <c r="AW32" s="222"/>
      <c r="AX32" s="307" t="str">
        <f>IF('最大、最小接続数計算'!BN32="","",'最大、最小接続数計算'!BN32)</f>
        <v/>
      </c>
      <c r="AY32" s="308"/>
      <c r="AZ32" s="308"/>
      <c r="BA32" s="308"/>
      <c r="BB32" s="308"/>
      <c r="BC32" s="361"/>
      <c r="BD32" s="269" t="str">
        <f>IF('最大、最小接続数計算'!BT32="","",'最大、最小接続数計算'!BT32)</f>
        <v/>
      </c>
      <c r="BE32" s="221"/>
      <c r="BF32" s="221"/>
      <c r="BG32" s="221"/>
      <c r="BH32" s="221"/>
      <c r="BI32" s="222"/>
      <c r="BJ32" s="269" t="str">
        <f>IF('最大、最小接続数計算'!BZ32="","",'最大、最小接続数計算'!BZ32)</f>
        <v/>
      </c>
      <c r="BK32" s="221"/>
      <c r="BL32" s="221"/>
      <c r="BM32" s="221"/>
      <c r="BN32" s="221"/>
      <c r="BO32" s="222"/>
      <c r="BP32" s="269" t="str">
        <f>IF('最大、最小接続数計算'!CF32="","",'最大、最小接続数計算'!CF32)</f>
        <v/>
      </c>
      <c r="BQ32" s="221"/>
      <c r="BR32" s="221"/>
      <c r="BS32" s="221"/>
      <c r="BT32" s="221"/>
      <c r="BU32" s="222"/>
      <c r="BV32" s="269" t="str">
        <f>IF('最大、最小接続数計算'!CL32="","",'最大、最小接続数計算'!CL32)</f>
        <v/>
      </c>
      <c r="BW32" s="221"/>
      <c r="BX32" s="221"/>
      <c r="BY32" s="221"/>
      <c r="BZ32" s="221"/>
      <c r="CA32" s="222"/>
      <c r="CB32" s="269" t="str">
        <f>IF('最大、最小接続数計算'!CR32="","",'最大、最小接続数計算'!CR32)</f>
        <v/>
      </c>
      <c r="CC32" s="221"/>
      <c r="CD32" s="221"/>
      <c r="CE32" s="221"/>
      <c r="CF32" s="221"/>
      <c r="CG32" s="222"/>
      <c r="CH32" s="269" t="str">
        <f>IF('最大、最小接続数計算'!CX32="","",'最大、最小接続数計算'!CX32)</f>
        <v/>
      </c>
      <c r="CI32" s="221"/>
      <c r="CJ32" s="221"/>
      <c r="CK32" s="221"/>
      <c r="CL32" s="221"/>
      <c r="CM32" s="306"/>
      <c r="CN32" s="7"/>
    </row>
    <row r="33" spans="1:92" s="1" customFormat="1" ht="18" customHeight="1">
      <c r="A33" s="7"/>
      <c r="B33" s="7"/>
      <c r="C33" s="454" t="s">
        <v>155</v>
      </c>
      <c r="D33" s="385"/>
      <c r="E33" s="385"/>
      <c r="F33" s="385"/>
      <c r="G33" s="385"/>
      <c r="H33" s="385"/>
      <c r="I33" s="455"/>
      <c r="J33" s="456" t="str">
        <f>IF(OR(OR($AJ$26=2,$AJ$26=3,$AJ$26=4),(AG19+AG20+AG21+AG22)=0),"-",MAX($AA$19:$AC$22))</f>
        <v>-</v>
      </c>
      <c r="K33" s="457"/>
      <c r="L33" s="457"/>
      <c r="M33" s="458"/>
      <c r="N33" s="459" t="str">
        <f>IF(OR($AJ$26=2,$AJ$26=3,$AJ$26=4,AJ$26=5),"-",IF($AJ$26=2,"-",IF(J33&lt;=10.5,"OK","NG")))</f>
        <v>-</v>
      </c>
      <c r="O33" s="460"/>
      <c r="P33" s="460"/>
      <c r="Q33" s="461"/>
      <c r="R33" s="384" t="s">
        <v>81</v>
      </c>
      <c r="S33" s="385"/>
      <c r="T33" s="385"/>
      <c r="U33" s="385"/>
      <c r="V33" s="385"/>
      <c r="W33" s="386"/>
      <c r="X33" s="7"/>
      <c r="Y33" s="7"/>
      <c r="Z33" s="7"/>
      <c r="AA33" s="7"/>
      <c r="AB33" s="7"/>
      <c r="AC33" s="7"/>
      <c r="AD33" s="7"/>
      <c r="AE33" s="7"/>
      <c r="AF33" s="7"/>
      <c r="AG33" s="7"/>
      <c r="AH33" s="7"/>
      <c r="AI33" s="7"/>
      <c r="AJ33" s="7"/>
      <c r="AK33" s="7"/>
      <c r="AL33" s="7"/>
      <c r="AM33" s="7"/>
      <c r="AN33" s="7"/>
      <c r="AO33" s="227">
        <f t="shared" si="0"/>
        <v>27</v>
      </c>
      <c r="AP33" s="221"/>
      <c r="AQ33" s="222"/>
      <c r="AR33" s="269" t="str">
        <f>IF('最大、最小接続数計算'!BH33="","",'最大、最小接続数計算'!BH33)</f>
        <v/>
      </c>
      <c r="AS33" s="221"/>
      <c r="AT33" s="221"/>
      <c r="AU33" s="221"/>
      <c r="AV33" s="221"/>
      <c r="AW33" s="222"/>
      <c r="AX33" s="307" t="str">
        <f>IF('最大、最小接続数計算'!BN33="","",'最大、最小接続数計算'!BN33)</f>
        <v/>
      </c>
      <c r="AY33" s="308"/>
      <c r="AZ33" s="308"/>
      <c r="BA33" s="308"/>
      <c r="BB33" s="308"/>
      <c r="BC33" s="361"/>
      <c r="BD33" s="269" t="str">
        <f>IF('最大、最小接続数計算'!BT33="","",'最大、最小接続数計算'!BT33)</f>
        <v/>
      </c>
      <c r="BE33" s="221"/>
      <c r="BF33" s="221"/>
      <c r="BG33" s="221"/>
      <c r="BH33" s="221"/>
      <c r="BI33" s="222"/>
      <c r="BJ33" s="269" t="str">
        <f>IF('最大、最小接続数計算'!BZ33="","",'最大、最小接続数計算'!BZ33)</f>
        <v/>
      </c>
      <c r="BK33" s="221"/>
      <c r="BL33" s="221"/>
      <c r="BM33" s="221"/>
      <c r="BN33" s="221"/>
      <c r="BO33" s="222"/>
      <c r="BP33" s="269" t="str">
        <f>IF('最大、最小接続数計算'!CF33="","",'最大、最小接続数計算'!CF33)</f>
        <v/>
      </c>
      <c r="BQ33" s="221"/>
      <c r="BR33" s="221"/>
      <c r="BS33" s="221"/>
      <c r="BT33" s="221"/>
      <c r="BU33" s="222"/>
      <c r="BV33" s="269" t="str">
        <f>IF('最大、最小接続数計算'!CL33="","",'最大、最小接続数計算'!CL33)</f>
        <v/>
      </c>
      <c r="BW33" s="221"/>
      <c r="BX33" s="221"/>
      <c r="BY33" s="221"/>
      <c r="BZ33" s="221"/>
      <c r="CA33" s="222"/>
      <c r="CB33" s="269" t="str">
        <f>IF('最大、最小接続数計算'!CR33="","",'最大、最小接続数計算'!CR33)</f>
        <v/>
      </c>
      <c r="CC33" s="221"/>
      <c r="CD33" s="221"/>
      <c r="CE33" s="221"/>
      <c r="CF33" s="221"/>
      <c r="CG33" s="222"/>
      <c r="CH33" s="269" t="str">
        <f>IF('最大、最小接続数計算'!CX33="","",'最大、最小接続数計算'!CX33)</f>
        <v/>
      </c>
      <c r="CI33" s="221"/>
      <c r="CJ33" s="221"/>
      <c r="CK33" s="221"/>
      <c r="CL33" s="221"/>
      <c r="CM33" s="306"/>
      <c r="CN33" s="7"/>
    </row>
    <row r="34" spans="1:92" s="1" customFormat="1" ht="18" customHeight="1" thickBot="1">
      <c r="A34" s="7"/>
      <c r="B34" s="7"/>
      <c r="C34" s="462" t="s">
        <v>143</v>
      </c>
      <c r="D34" s="463"/>
      <c r="E34" s="463"/>
      <c r="F34" s="463"/>
      <c r="G34" s="463"/>
      <c r="H34" s="463"/>
      <c r="I34" s="464"/>
      <c r="J34" s="465" t="str">
        <f>IF(OR(OR($AJ$26=2,$AJ$26=3,$AJ$26=4),(AG19+AG20+AG21+AG22)=0),"-",IFERROR($AD$19*$AG$19,0)+IFERROR($AD$20*$AG$20,0)+IFERROR($AD$21*$AG$21,0)+IFERROR($AD$22*$AG$22,0))</f>
        <v>-</v>
      </c>
      <c r="K34" s="466"/>
      <c r="L34" s="466"/>
      <c r="M34" s="467"/>
      <c r="N34" s="468" t="str">
        <f>IF(OR($AJ$26=2,$AJ$26=3,$AJ$26=4,AJ$26=5),"-",IF($AJ$26=2,"-",IF(J34&lt;=2250,"OK","NG")))</f>
        <v>-</v>
      </c>
      <c r="O34" s="469"/>
      <c r="P34" s="469"/>
      <c r="Q34" s="470"/>
      <c r="R34" s="471" t="s">
        <v>185</v>
      </c>
      <c r="S34" s="463"/>
      <c r="T34" s="463"/>
      <c r="U34" s="463"/>
      <c r="V34" s="463"/>
      <c r="W34" s="472"/>
      <c r="X34" s="7"/>
      <c r="Y34" s="7"/>
      <c r="Z34" s="7"/>
      <c r="AA34" s="7"/>
      <c r="AB34" s="7"/>
      <c r="AC34" s="7"/>
      <c r="AD34" s="7"/>
      <c r="AE34" s="7"/>
      <c r="AF34" s="7"/>
      <c r="AG34" s="7"/>
      <c r="AH34" s="7"/>
      <c r="AI34" s="7"/>
      <c r="AJ34" s="7"/>
      <c r="AK34" s="7"/>
      <c r="AL34" s="7"/>
      <c r="AM34" s="7"/>
      <c r="AN34" s="7"/>
      <c r="AO34" s="227">
        <f t="shared" si="0"/>
        <v>28</v>
      </c>
      <c r="AP34" s="221"/>
      <c r="AQ34" s="222"/>
      <c r="AR34" s="269" t="str">
        <f>IF('最大、最小接続数計算'!BH34="","",'最大、最小接続数計算'!BH34)</f>
        <v/>
      </c>
      <c r="AS34" s="221"/>
      <c r="AT34" s="221"/>
      <c r="AU34" s="221"/>
      <c r="AV34" s="221"/>
      <c r="AW34" s="222"/>
      <c r="AX34" s="307" t="str">
        <f>IF('最大、最小接続数計算'!BN34="","",'最大、最小接続数計算'!BN34)</f>
        <v/>
      </c>
      <c r="AY34" s="308"/>
      <c r="AZ34" s="308"/>
      <c r="BA34" s="308"/>
      <c r="BB34" s="308"/>
      <c r="BC34" s="361"/>
      <c r="BD34" s="269" t="str">
        <f>IF('最大、最小接続数計算'!BT34="","",'最大、最小接続数計算'!BT34)</f>
        <v/>
      </c>
      <c r="BE34" s="221"/>
      <c r="BF34" s="221"/>
      <c r="BG34" s="221"/>
      <c r="BH34" s="221"/>
      <c r="BI34" s="222"/>
      <c r="BJ34" s="269" t="str">
        <f>IF('最大、最小接続数計算'!BZ34="","",'最大、最小接続数計算'!BZ34)</f>
        <v/>
      </c>
      <c r="BK34" s="221"/>
      <c r="BL34" s="221"/>
      <c r="BM34" s="221"/>
      <c r="BN34" s="221"/>
      <c r="BO34" s="222"/>
      <c r="BP34" s="269" t="str">
        <f>IF('最大、最小接続数計算'!CF34="","",'最大、最小接続数計算'!CF34)</f>
        <v/>
      </c>
      <c r="BQ34" s="221"/>
      <c r="BR34" s="221"/>
      <c r="BS34" s="221"/>
      <c r="BT34" s="221"/>
      <c r="BU34" s="222"/>
      <c r="BV34" s="269" t="str">
        <f>IF('最大、最小接続数計算'!CL34="","",'最大、最小接続数計算'!CL34)</f>
        <v/>
      </c>
      <c r="BW34" s="221"/>
      <c r="BX34" s="221"/>
      <c r="BY34" s="221"/>
      <c r="BZ34" s="221"/>
      <c r="CA34" s="222"/>
      <c r="CB34" s="269" t="str">
        <f>IF('最大、最小接続数計算'!CR34="","",'最大、最小接続数計算'!CR34)</f>
        <v/>
      </c>
      <c r="CC34" s="221"/>
      <c r="CD34" s="221"/>
      <c r="CE34" s="221"/>
      <c r="CF34" s="221"/>
      <c r="CG34" s="222"/>
      <c r="CH34" s="269" t="str">
        <f>IF('最大、最小接続数計算'!CX34="","",'最大、最小接続数計算'!CX34)</f>
        <v/>
      </c>
      <c r="CI34" s="221"/>
      <c r="CJ34" s="221"/>
      <c r="CK34" s="221"/>
      <c r="CL34" s="221"/>
      <c r="CM34" s="306"/>
      <c r="CN34" s="7"/>
    </row>
    <row r="35" spans="1:92" s="1" customFormat="1" ht="18"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227">
        <f t="shared" si="0"/>
        <v>29</v>
      </c>
      <c r="AP35" s="221"/>
      <c r="AQ35" s="222"/>
      <c r="AR35" s="269" t="str">
        <f>IF('最大、最小接続数計算'!BH35="","",'最大、最小接続数計算'!BH35)</f>
        <v/>
      </c>
      <c r="AS35" s="221"/>
      <c r="AT35" s="221"/>
      <c r="AU35" s="221"/>
      <c r="AV35" s="221"/>
      <c r="AW35" s="222"/>
      <c r="AX35" s="307" t="str">
        <f>IF('最大、最小接続数計算'!BN35="","",'最大、最小接続数計算'!BN35)</f>
        <v/>
      </c>
      <c r="AY35" s="308"/>
      <c r="AZ35" s="308"/>
      <c r="BA35" s="308"/>
      <c r="BB35" s="308"/>
      <c r="BC35" s="361"/>
      <c r="BD35" s="269" t="str">
        <f>IF('最大、最小接続数計算'!BT35="","",'最大、最小接続数計算'!BT35)</f>
        <v/>
      </c>
      <c r="BE35" s="221"/>
      <c r="BF35" s="221"/>
      <c r="BG35" s="221"/>
      <c r="BH35" s="221"/>
      <c r="BI35" s="222"/>
      <c r="BJ35" s="269" t="str">
        <f>IF('最大、最小接続数計算'!BZ35="","",'最大、最小接続数計算'!BZ35)</f>
        <v/>
      </c>
      <c r="BK35" s="221"/>
      <c r="BL35" s="221"/>
      <c r="BM35" s="221"/>
      <c r="BN35" s="221"/>
      <c r="BO35" s="222"/>
      <c r="BP35" s="269" t="str">
        <f>IF('最大、最小接続数計算'!CF35="","",'最大、最小接続数計算'!CF35)</f>
        <v/>
      </c>
      <c r="BQ35" s="221"/>
      <c r="BR35" s="221"/>
      <c r="BS35" s="221"/>
      <c r="BT35" s="221"/>
      <c r="BU35" s="222"/>
      <c r="BV35" s="269" t="str">
        <f>IF('最大、最小接続数計算'!CL35="","",'最大、最小接続数計算'!CL35)</f>
        <v/>
      </c>
      <c r="BW35" s="221"/>
      <c r="BX35" s="221"/>
      <c r="BY35" s="221"/>
      <c r="BZ35" s="221"/>
      <c r="CA35" s="222"/>
      <c r="CB35" s="269" t="str">
        <f>IF('最大、最小接続数計算'!CR35="","",'最大、最小接続数計算'!CR35)</f>
        <v/>
      </c>
      <c r="CC35" s="221"/>
      <c r="CD35" s="221"/>
      <c r="CE35" s="221"/>
      <c r="CF35" s="221"/>
      <c r="CG35" s="222"/>
      <c r="CH35" s="269" t="str">
        <f>IF('最大、最小接続数計算'!CX35="","",'最大、最小接続数計算'!CX35)</f>
        <v/>
      </c>
      <c r="CI35" s="221"/>
      <c r="CJ35" s="221"/>
      <c r="CK35" s="221"/>
      <c r="CL35" s="221"/>
      <c r="CM35" s="306"/>
      <c r="CN35" s="7"/>
    </row>
    <row r="36" spans="1:92" s="1" customFormat="1" ht="18" customHeight="1" thickBot="1">
      <c r="A36" s="7"/>
      <c r="B36" s="7"/>
      <c r="C36" s="12" t="s">
        <v>201</v>
      </c>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375" t="s">
        <v>186</v>
      </c>
      <c r="AK36" s="375"/>
      <c r="AL36" s="7"/>
      <c r="AM36" s="7"/>
      <c r="AN36" s="7"/>
      <c r="AO36" s="478">
        <f t="shared" si="0"/>
        <v>30</v>
      </c>
      <c r="AP36" s="225"/>
      <c r="AQ36" s="226"/>
      <c r="AR36" s="264" t="str">
        <f>IF('最大、最小接続数計算'!BH36="","",'最大、最小接続数計算'!BH36)</f>
        <v/>
      </c>
      <c r="AS36" s="225"/>
      <c r="AT36" s="225"/>
      <c r="AU36" s="225"/>
      <c r="AV36" s="225"/>
      <c r="AW36" s="226"/>
      <c r="AX36" s="405" t="str">
        <f>IF('最大、最小接続数計算'!BN36="","",'最大、最小接続数計算'!BN36)</f>
        <v/>
      </c>
      <c r="AY36" s="405"/>
      <c r="AZ36" s="405"/>
      <c r="BA36" s="405"/>
      <c r="BB36" s="405"/>
      <c r="BC36" s="405"/>
      <c r="BD36" s="476" t="str">
        <f>IF('最大、最小接続数計算'!BT36="","",'最大、最小接続数計算'!BT36)</f>
        <v/>
      </c>
      <c r="BE36" s="476"/>
      <c r="BF36" s="476"/>
      <c r="BG36" s="476"/>
      <c r="BH36" s="476"/>
      <c r="BI36" s="476"/>
      <c r="BJ36" s="476" t="str">
        <f>IF('最大、最小接続数計算'!BZ36="","",'最大、最小接続数計算'!BZ36)</f>
        <v/>
      </c>
      <c r="BK36" s="476"/>
      <c r="BL36" s="476"/>
      <c r="BM36" s="476"/>
      <c r="BN36" s="476"/>
      <c r="BO36" s="476"/>
      <c r="BP36" s="476" t="str">
        <f>IF('最大、最小接続数計算'!CF36="","",'最大、最小接続数計算'!CF36)</f>
        <v/>
      </c>
      <c r="BQ36" s="476"/>
      <c r="BR36" s="476"/>
      <c r="BS36" s="476"/>
      <c r="BT36" s="476"/>
      <c r="BU36" s="476"/>
      <c r="BV36" s="476" t="str">
        <f>IF('最大、最小接続数計算'!CL36="","",'最大、最小接続数計算'!CL36)</f>
        <v/>
      </c>
      <c r="BW36" s="476"/>
      <c r="BX36" s="476"/>
      <c r="BY36" s="476"/>
      <c r="BZ36" s="476"/>
      <c r="CA36" s="476"/>
      <c r="CB36" s="476" t="str">
        <f>IF('最大、最小接続数計算'!CR36="","",'最大、最小接続数計算'!CR36)</f>
        <v/>
      </c>
      <c r="CC36" s="476"/>
      <c r="CD36" s="476"/>
      <c r="CE36" s="476"/>
      <c r="CF36" s="476"/>
      <c r="CG36" s="476"/>
      <c r="CH36" s="476" t="str">
        <f>IF('最大、最小接続数計算'!CX36="","",'最大、最小接続数計算'!CX36)</f>
        <v/>
      </c>
      <c r="CI36" s="476"/>
      <c r="CJ36" s="476"/>
      <c r="CK36" s="476"/>
      <c r="CL36" s="476"/>
      <c r="CM36" s="477"/>
      <c r="CN36" s="7"/>
    </row>
    <row r="37" spans="1:92" s="1" customFormat="1" ht="18" customHeight="1" thickBot="1">
      <c r="A37" s="7"/>
      <c r="B37" s="7"/>
      <c r="C37" s="379" t="str">
        <f>IF($AJ$37=0,"【判定1】がNGのため、【判定2】は実施しません。",IF(OR($AJ$37=1,$AJ$37=2),"OK　この組み合せで太陽電池ストリングを構成できます。",IF($AJ$37=4,"-","NG　各太陽電池モジュールの枚数を見直してください。")))</f>
        <v>-</v>
      </c>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1"/>
      <c r="AJ37" s="382">
        <f>IF(OR($AJ$26=2,$AJ$26=3,$AJ$26=4),0,IF(AND($AJ$26=0,$N$30="OK",$N$31="OK",$N$32="OK",$N$33="OK",$N$34="OK"),1,IF(AND($AJ$26=1,$N$30="OK",$N$31="OK",$N$32="OK",$N$33="OK",$N$34="OK"),2,IF($AJ$26=5,4,3))))</f>
        <v>4</v>
      </c>
      <c r="AK37" s="383"/>
      <c r="AL37" s="66" t="s">
        <v>186</v>
      </c>
      <c r="AM37" s="7"/>
      <c r="AN37" s="7"/>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7"/>
    </row>
    <row r="38" spans="1:92" s="1" customFormat="1" ht="18"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7"/>
    </row>
    <row r="39" spans="1:92" s="1" customFormat="1" ht="18"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7"/>
    </row>
    <row r="40" spans="1:92" s="70" customFormat="1" ht="19.95" customHeight="1">
      <c r="A40" s="69"/>
      <c r="B40" s="72" t="s">
        <v>111</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69"/>
    </row>
    <row r="41" spans="1:92" s="70" customFormat="1" ht="19.95" customHeight="1">
      <c r="A41" s="69"/>
      <c r="B41" s="69"/>
      <c r="C41" s="69" t="s">
        <v>194</v>
      </c>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69"/>
    </row>
    <row r="42" spans="1:92" s="70" customFormat="1" ht="19.95" customHeight="1">
      <c r="A42" s="69"/>
      <c r="B42" s="69"/>
      <c r="C42" s="69" t="s">
        <v>267</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69"/>
    </row>
    <row r="43" spans="1:92" s="70" customFormat="1" ht="19.95" customHeight="1">
      <c r="A43" s="69"/>
      <c r="B43" s="69"/>
      <c r="C43" s="69" t="s">
        <v>258</v>
      </c>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69"/>
    </row>
    <row r="44" spans="1:92" s="70" customFormat="1" ht="19.95"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69"/>
    </row>
    <row r="45" spans="1:92" s="70" customFormat="1" ht="19.95" customHeight="1">
      <c r="A45" s="69"/>
      <c r="B45" s="69"/>
      <c r="C45" s="69" t="s">
        <v>282</v>
      </c>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69"/>
    </row>
    <row r="46" spans="1:92" s="70" customFormat="1" ht="19.95"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69"/>
    </row>
    <row r="47" spans="1:92" s="70" customFormat="1" ht="19.95" customHeight="1">
      <c r="A47" s="69"/>
      <c r="B47" s="69"/>
      <c r="C47" s="69" t="s">
        <v>283</v>
      </c>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69"/>
    </row>
    <row r="48" spans="1:92" s="70" customFormat="1" ht="19.95" customHeight="1">
      <c r="A48" s="69"/>
      <c r="B48" s="69"/>
      <c r="C48" s="69" t="s">
        <v>202</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69"/>
    </row>
    <row r="49" spans="1:92" s="1" customFormat="1" ht="18" customHeight="1">
      <c r="A49" s="7"/>
      <c r="B49" s="7"/>
      <c r="C49" s="69" t="s">
        <v>203</v>
      </c>
      <c r="D49" s="69"/>
      <c r="E49" s="69"/>
      <c r="F49" s="69"/>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7"/>
    </row>
    <row r="50" spans="1:92" s="1" customFormat="1" ht="18" customHeight="1">
      <c r="A50" s="7"/>
      <c r="B50" s="7"/>
      <c r="C50" s="69" t="s">
        <v>199</v>
      </c>
      <c r="D50" s="69"/>
      <c r="E50" s="69"/>
      <c r="F50" s="69"/>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7"/>
    </row>
    <row r="51" spans="1:92" s="1" customFormat="1" ht="18"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7"/>
    </row>
    <row r="52" spans="1:92" s="1" customFormat="1"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7"/>
    </row>
    <row r="53" spans="1:92" s="1" customFormat="1" ht="18"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7"/>
    </row>
    <row r="54" spans="1:92" s="1" customFormat="1" ht="18"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7"/>
    </row>
    <row r="55" spans="1:92" s="1" customFormat="1" ht="18"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7"/>
    </row>
    <row r="56" spans="1:92" s="1" customFormat="1" ht="18"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7"/>
    </row>
    <row r="57" spans="1:92" s="1" customFormat="1" ht="18"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7"/>
    </row>
    <row r="58" spans="1:92" s="1" customFormat="1" ht="18"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7"/>
    </row>
    <row r="59" spans="1:92" s="1" customFormat="1" ht="18"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7"/>
    </row>
    <row r="60" spans="1:92" s="1" customFormat="1" ht="18"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7"/>
    </row>
    <row r="61" spans="1:92" s="1" customFormat="1" ht="18"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7"/>
    </row>
    <row r="62" spans="1:92" s="1" customFormat="1" ht="18"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7"/>
    </row>
    <row r="63" spans="1:92" s="1" customFormat="1" ht="18"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7"/>
    </row>
    <row r="64" spans="1:92" s="1" customFormat="1" ht="18"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7"/>
    </row>
    <row r="65" ht="18" customHeight="1"/>
    <row r="66" ht="18" customHeight="1"/>
    <row r="67" s="13" customFormat="1" ht="18" customHeight="1"/>
    <row r="68" s="13" customFormat="1" ht="18" customHeight="1"/>
    <row r="69" s="13" customFormat="1" ht="18" customHeight="1"/>
    <row r="70" s="13" customFormat="1" ht="18" customHeight="1"/>
    <row r="71" s="13" customFormat="1" ht="18" customHeight="1"/>
    <row r="72" s="13" customFormat="1" ht="18" customHeight="1"/>
    <row r="73" s="13" customFormat="1" ht="18" customHeight="1"/>
    <row r="74" s="13" customFormat="1" ht="18" customHeight="1"/>
    <row r="75" s="13" customFormat="1" ht="18" customHeight="1"/>
    <row r="76" s="13" customFormat="1" ht="18" customHeight="1"/>
    <row r="77" s="13" customFormat="1" ht="18" customHeight="1"/>
    <row r="78" s="13" customFormat="1" ht="18" customHeight="1"/>
    <row r="79" s="13" customFormat="1" ht="18" customHeight="1"/>
    <row r="80" s="13" customFormat="1" ht="18" customHeight="1"/>
    <row r="81" s="13" customFormat="1" ht="18" customHeight="1"/>
    <row r="82" s="13" customFormat="1"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sheetData>
  <sheetProtection algorithmName="SHA-512" hashValue="IGwTu9uqZIP5/9ub4a4UN0sjPCXfAvju1lT9kzMtPptG0BQyaPF4qqVqUyMoAh/o8FelxSFJBsA0il0mtyLG2w==" saltValue="7508gwXeFxcFjdj1IMxmaw==" spinCount="100000" sheet="1" objects="1" scenarios="1"/>
  <mergeCells count="400">
    <mergeCell ref="BP36:BU36"/>
    <mergeCell ref="BV36:CA36"/>
    <mergeCell ref="CB36:CG36"/>
    <mergeCell ref="CH36:CM36"/>
    <mergeCell ref="C37:AI37"/>
    <mergeCell ref="AJ37:AK37"/>
    <mergeCell ref="AJ36:AK36"/>
    <mergeCell ref="AO36:AQ36"/>
    <mergeCell ref="AR36:AW36"/>
    <mergeCell ref="AX36:BC36"/>
    <mergeCell ref="BD36:BI36"/>
    <mergeCell ref="BJ36:BO36"/>
    <mergeCell ref="AO35:AQ35"/>
    <mergeCell ref="AR35:AW35"/>
    <mergeCell ref="AX35:BC35"/>
    <mergeCell ref="BD35:BI35"/>
    <mergeCell ref="BJ35:BO35"/>
    <mergeCell ref="BP35:BU35"/>
    <mergeCell ref="BV35:CA35"/>
    <mergeCell ref="CB35:CG35"/>
    <mergeCell ref="CH35:CM35"/>
    <mergeCell ref="BP33:BU33"/>
    <mergeCell ref="BV33:CA33"/>
    <mergeCell ref="CB33:CG33"/>
    <mergeCell ref="CH33:CM33"/>
    <mergeCell ref="C34:I34"/>
    <mergeCell ref="J34:M34"/>
    <mergeCell ref="N34:Q34"/>
    <mergeCell ref="R34:W34"/>
    <mergeCell ref="AO34:AQ34"/>
    <mergeCell ref="AR34:AW34"/>
    <mergeCell ref="CH34:CM34"/>
    <mergeCell ref="AX34:BC34"/>
    <mergeCell ref="BD34:BI34"/>
    <mergeCell ref="BJ34:BO34"/>
    <mergeCell ref="BP34:BU34"/>
    <mergeCell ref="BV34:CA34"/>
    <mergeCell ref="CB34:CG34"/>
    <mergeCell ref="C33:I33"/>
    <mergeCell ref="J33:M33"/>
    <mergeCell ref="N33:Q33"/>
    <mergeCell ref="R33:W33"/>
    <mergeCell ref="AO33:AQ33"/>
    <mergeCell ref="AR33:AW33"/>
    <mergeCell ref="AX33:BC33"/>
    <mergeCell ref="BD33:BI33"/>
    <mergeCell ref="BJ33:BO33"/>
    <mergeCell ref="BP31:BU31"/>
    <mergeCell ref="BV31:CA31"/>
    <mergeCell ref="CB31:CG31"/>
    <mergeCell ref="CH31:CM31"/>
    <mergeCell ref="C32:I32"/>
    <mergeCell ref="J32:M32"/>
    <mergeCell ref="N32:Q32"/>
    <mergeCell ref="R32:W32"/>
    <mergeCell ref="AO32:AQ32"/>
    <mergeCell ref="AR32:AW32"/>
    <mergeCell ref="CH32:CM32"/>
    <mergeCell ref="AX32:BC32"/>
    <mergeCell ref="BD32:BI32"/>
    <mergeCell ref="BJ32:BO32"/>
    <mergeCell ref="BP32:BU32"/>
    <mergeCell ref="BV32:CA32"/>
    <mergeCell ref="CB32:CG32"/>
    <mergeCell ref="C31:I31"/>
    <mergeCell ref="J31:M31"/>
    <mergeCell ref="N31:Q31"/>
    <mergeCell ref="R31:W31"/>
    <mergeCell ref="AO31:AQ31"/>
    <mergeCell ref="AR31:AW31"/>
    <mergeCell ref="AX31:BC31"/>
    <mergeCell ref="BD31:BI31"/>
    <mergeCell ref="BJ31:BO31"/>
    <mergeCell ref="BP29:BU29"/>
    <mergeCell ref="BV29:CA29"/>
    <mergeCell ref="CB29:CG29"/>
    <mergeCell ref="CH29:CM29"/>
    <mergeCell ref="C30:I30"/>
    <mergeCell ref="J30:M30"/>
    <mergeCell ref="N30:Q30"/>
    <mergeCell ref="R30:W30"/>
    <mergeCell ref="AO30:AQ30"/>
    <mergeCell ref="AR30:AW30"/>
    <mergeCell ref="CH30:CM30"/>
    <mergeCell ref="AX30:BC30"/>
    <mergeCell ref="BD30:BI30"/>
    <mergeCell ref="BJ30:BO30"/>
    <mergeCell ref="BP30:BU30"/>
    <mergeCell ref="BV30:CA30"/>
    <mergeCell ref="CB30:CG30"/>
    <mergeCell ref="C29:I29"/>
    <mergeCell ref="J29:M29"/>
    <mergeCell ref="N29:Q29"/>
    <mergeCell ref="R29:W29"/>
    <mergeCell ref="AO29:AQ29"/>
    <mergeCell ref="AR29:AW29"/>
    <mergeCell ref="AX29:BC29"/>
    <mergeCell ref="BD29:BI29"/>
    <mergeCell ref="BJ29:BO29"/>
    <mergeCell ref="AO28:AQ28"/>
    <mergeCell ref="AR28:AW28"/>
    <mergeCell ref="AX28:BC28"/>
    <mergeCell ref="BD28:BI28"/>
    <mergeCell ref="BJ28:BO28"/>
    <mergeCell ref="BP28:BU28"/>
    <mergeCell ref="BV28:CA28"/>
    <mergeCell ref="CB28:CG28"/>
    <mergeCell ref="CH28:CM28"/>
    <mergeCell ref="AO27:AQ27"/>
    <mergeCell ref="AR27:AW27"/>
    <mergeCell ref="AX27:BC27"/>
    <mergeCell ref="BD27:BI27"/>
    <mergeCell ref="BJ27:BO27"/>
    <mergeCell ref="BP27:BU27"/>
    <mergeCell ref="BV27:CA27"/>
    <mergeCell ref="CB27:CG27"/>
    <mergeCell ref="CH27:CM27"/>
    <mergeCell ref="CH25:CM25"/>
    <mergeCell ref="C26:AI26"/>
    <mergeCell ref="AJ26:AK26"/>
    <mergeCell ref="AO26:AQ26"/>
    <mergeCell ref="AR26:AW26"/>
    <mergeCell ref="AX26:BC26"/>
    <mergeCell ref="BD26:BI26"/>
    <mergeCell ref="BJ26:BO26"/>
    <mergeCell ref="BP26:BU26"/>
    <mergeCell ref="BV26:CA26"/>
    <mergeCell ref="CB26:CG26"/>
    <mergeCell ref="CH26:CM26"/>
    <mergeCell ref="AJ25:AK25"/>
    <mergeCell ref="AO25:AQ25"/>
    <mergeCell ref="AR25:AW25"/>
    <mergeCell ref="AX25:BC25"/>
    <mergeCell ref="BD25:BI25"/>
    <mergeCell ref="BJ25:BO25"/>
    <mergeCell ref="BP25:BU25"/>
    <mergeCell ref="BV25:CA25"/>
    <mergeCell ref="CB25:CG25"/>
    <mergeCell ref="AO24:AQ24"/>
    <mergeCell ref="AR24:AW24"/>
    <mergeCell ref="AX24:BC24"/>
    <mergeCell ref="BD24:BI24"/>
    <mergeCell ref="BJ24:BO24"/>
    <mergeCell ref="BP24:BU24"/>
    <mergeCell ref="BV24:CA24"/>
    <mergeCell ref="CB24:CG24"/>
    <mergeCell ref="CH24:CM24"/>
    <mergeCell ref="CH22:CM22"/>
    <mergeCell ref="AO23:AQ23"/>
    <mergeCell ref="AR23:AW23"/>
    <mergeCell ref="AX23:BC23"/>
    <mergeCell ref="BD23:BI23"/>
    <mergeCell ref="BJ23:BO23"/>
    <mergeCell ref="BP23:BU23"/>
    <mergeCell ref="BV23:CA23"/>
    <mergeCell ref="CB23:CG23"/>
    <mergeCell ref="CH23:CM23"/>
    <mergeCell ref="AX22:BC22"/>
    <mergeCell ref="BD22:BI22"/>
    <mergeCell ref="BJ22:BO22"/>
    <mergeCell ref="X21:Z21"/>
    <mergeCell ref="AA21:AC21"/>
    <mergeCell ref="BP22:BU22"/>
    <mergeCell ref="BV22:CA22"/>
    <mergeCell ref="CB22:CG22"/>
    <mergeCell ref="C21:E21"/>
    <mergeCell ref="F21:I21"/>
    <mergeCell ref="J21:M21"/>
    <mergeCell ref="C22:E22"/>
    <mergeCell ref="F22:I22"/>
    <mergeCell ref="J22:M22"/>
    <mergeCell ref="N22:Q22"/>
    <mergeCell ref="R22:T22"/>
    <mergeCell ref="U22:W22"/>
    <mergeCell ref="X22:Z22"/>
    <mergeCell ref="AA22:AC22"/>
    <mergeCell ref="AD22:AF22"/>
    <mergeCell ref="N21:Q21"/>
    <mergeCell ref="R21:T21"/>
    <mergeCell ref="U21:W21"/>
    <mergeCell ref="AG22:AI22"/>
    <mergeCell ref="AO22:AQ22"/>
    <mergeCell ref="AR22:AW22"/>
    <mergeCell ref="CB20:CG20"/>
    <mergeCell ref="CH20:CM20"/>
    <mergeCell ref="AA20:AC20"/>
    <mergeCell ref="AD20:AF20"/>
    <mergeCell ref="AG20:AI20"/>
    <mergeCell ref="AO20:AQ20"/>
    <mergeCell ref="AR20:AW20"/>
    <mergeCell ref="AX20:BC20"/>
    <mergeCell ref="AD21:AF21"/>
    <mergeCell ref="AG21:AI21"/>
    <mergeCell ref="AO21:AQ21"/>
    <mergeCell ref="AR21:AW21"/>
    <mergeCell ref="CH21:CM21"/>
    <mergeCell ref="AX21:BC21"/>
    <mergeCell ref="BD21:BI21"/>
    <mergeCell ref="BJ21:BO21"/>
    <mergeCell ref="BP21:BU21"/>
    <mergeCell ref="BV21:CA21"/>
    <mergeCell ref="CB21:CG21"/>
    <mergeCell ref="CH19:CM19"/>
    <mergeCell ref="C20:E20"/>
    <mergeCell ref="F20:I20"/>
    <mergeCell ref="J20:M20"/>
    <mergeCell ref="N20:Q20"/>
    <mergeCell ref="R20:T20"/>
    <mergeCell ref="U20:W20"/>
    <mergeCell ref="X20:Z20"/>
    <mergeCell ref="AO19:AQ19"/>
    <mergeCell ref="AR19:AW19"/>
    <mergeCell ref="AX19:BC19"/>
    <mergeCell ref="BD19:BI19"/>
    <mergeCell ref="BJ19:BO19"/>
    <mergeCell ref="BP19:BU19"/>
    <mergeCell ref="U19:W19"/>
    <mergeCell ref="X19:Z19"/>
    <mergeCell ref="AA19:AC19"/>
    <mergeCell ref="AD19:AF19"/>
    <mergeCell ref="AG19:AI19"/>
    <mergeCell ref="AJ19:AK19"/>
    <mergeCell ref="BD20:BI20"/>
    <mergeCell ref="BJ20:BO20"/>
    <mergeCell ref="BP20:BU20"/>
    <mergeCell ref="BV20:CA20"/>
    <mergeCell ref="C19:E19"/>
    <mergeCell ref="F19:I19"/>
    <mergeCell ref="J19:M19"/>
    <mergeCell ref="N19:Q19"/>
    <mergeCell ref="R19:T19"/>
    <mergeCell ref="AD17:AF18"/>
    <mergeCell ref="AG17:AI18"/>
    <mergeCell ref="BV19:CA19"/>
    <mergeCell ref="CB19:CG19"/>
    <mergeCell ref="BP17:BU17"/>
    <mergeCell ref="BV17:CA17"/>
    <mergeCell ref="CB17:CG17"/>
    <mergeCell ref="C17:E18"/>
    <mergeCell ref="F17:I18"/>
    <mergeCell ref="J17:M18"/>
    <mergeCell ref="N17:Q18"/>
    <mergeCell ref="R17:T18"/>
    <mergeCell ref="U17:W18"/>
    <mergeCell ref="X17:Z18"/>
    <mergeCell ref="AA17:AC18"/>
    <mergeCell ref="CH17:CM17"/>
    <mergeCell ref="AJ18:AK18"/>
    <mergeCell ref="AO18:AQ18"/>
    <mergeCell ref="AR18:AW18"/>
    <mergeCell ref="AX18:BC18"/>
    <mergeCell ref="BD18:BI18"/>
    <mergeCell ref="AO17:AQ17"/>
    <mergeCell ref="AR17:AW17"/>
    <mergeCell ref="AX17:BC17"/>
    <mergeCell ref="BD17:BI17"/>
    <mergeCell ref="BJ18:BO18"/>
    <mergeCell ref="BP18:BU18"/>
    <mergeCell ref="BV18:CA18"/>
    <mergeCell ref="CB18:CG18"/>
    <mergeCell ref="CH18:CM18"/>
    <mergeCell ref="BJ17:BO17"/>
    <mergeCell ref="AO16:AQ16"/>
    <mergeCell ref="AR16:AW16"/>
    <mergeCell ref="AX16:BC16"/>
    <mergeCell ref="BD16:BI16"/>
    <mergeCell ref="BJ16:BO16"/>
    <mergeCell ref="BP16:BU16"/>
    <mergeCell ref="BV16:CA16"/>
    <mergeCell ref="CB16:CG16"/>
    <mergeCell ref="CH16:CM16"/>
    <mergeCell ref="AO15:AQ15"/>
    <mergeCell ref="AR15:AW15"/>
    <mergeCell ref="AX15:BC15"/>
    <mergeCell ref="BD15:BI15"/>
    <mergeCell ref="BJ15:BO15"/>
    <mergeCell ref="BP15:BU15"/>
    <mergeCell ref="BV15:CA15"/>
    <mergeCell ref="CB15:CG15"/>
    <mergeCell ref="CH15:CM15"/>
    <mergeCell ref="CH13:CM13"/>
    <mergeCell ref="C14:H14"/>
    <mergeCell ref="AO14:AQ14"/>
    <mergeCell ref="AR14:AW14"/>
    <mergeCell ref="AX14:BC14"/>
    <mergeCell ref="BD14:BI14"/>
    <mergeCell ref="BJ14:BO14"/>
    <mergeCell ref="BP14:BU14"/>
    <mergeCell ref="BV14:CA14"/>
    <mergeCell ref="CB14:CG14"/>
    <mergeCell ref="CH14:CM14"/>
    <mergeCell ref="C13:H13"/>
    <mergeCell ref="AO13:AQ13"/>
    <mergeCell ref="AR13:AW13"/>
    <mergeCell ref="AX13:BC13"/>
    <mergeCell ref="BD13:BI13"/>
    <mergeCell ref="BJ13:BO13"/>
    <mergeCell ref="BP13:BU13"/>
    <mergeCell ref="BV13:CA13"/>
    <mergeCell ref="CB13:CG13"/>
    <mergeCell ref="CB11:CG11"/>
    <mergeCell ref="CH11:CM11"/>
    <mergeCell ref="AO12:AQ12"/>
    <mergeCell ref="AR12:AW12"/>
    <mergeCell ref="AX12:BC12"/>
    <mergeCell ref="BD12:BI12"/>
    <mergeCell ref="BJ12:BO12"/>
    <mergeCell ref="BP12:BU12"/>
    <mergeCell ref="BV12:CA12"/>
    <mergeCell ref="CB12:CG12"/>
    <mergeCell ref="CH12:CM12"/>
    <mergeCell ref="AX11:BC11"/>
    <mergeCell ref="BD11:BI11"/>
    <mergeCell ref="AR10:AW10"/>
    <mergeCell ref="AX10:BC10"/>
    <mergeCell ref="BD10:BI10"/>
    <mergeCell ref="BJ10:BO10"/>
    <mergeCell ref="BP10:BU10"/>
    <mergeCell ref="BV10:CA10"/>
    <mergeCell ref="BJ11:BO11"/>
    <mergeCell ref="BP11:BU11"/>
    <mergeCell ref="BV11:CA11"/>
    <mergeCell ref="BJ9:BO9"/>
    <mergeCell ref="BP9:BU9"/>
    <mergeCell ref="BV9:CA9"/>
    <mergeCell ref="CB9:CG9"/>
    <mergeCell ref="CH9:CM9"/>
    <mergeCell ref="M10:O12"/>
    <mergeCell ref="R10:T12"/>
    <mergeCell ref="Z10:AB12"/>
    <mergeCell ref="AE10:AG12"/>
    <mergeCell ref="AO10:AQ10"/>
    <mergeCell ref="AD9:AE9"/>
    <mergeCell ref="AG9:AH9"/>
    <mergeCell ref="AO9:AQ9"/>
    <mergeCell ref="AR9:AW9"/>
    <mergeCell ref="AX9:BC9"/>
    <mergeCell ref="BD9:BI9"/>
    <mergeCell ref="CB10:CG10"/>
    <mergeCell ref="CH10:CM10"/>
    <mergeCell ref="P11:Q11"/>
    <mergeCell ref="V11:X11"/>
    <mergeCell ref="AC11:AD11"/>
    <mergeCell ref="AJ11:AK11"/>
    <mergeCell ref="AO11:AQ11"/>
    <mergeCell ref="AR11:AW11"/>
    <mergeCell ref="L9:M9"/>
    <mergeCell ref="O9:P9"/>
    <mergeCell ref="Q9:R9"/>
    <mergeCell ref="T9:U9"/>
    <mergeCell ref="Y9:Z9"/>
    <mergeCell ref="AB9:AC9"/>
    <mergeCell ref="AG8:AH8"/>
    <mergeCell ref="AO8:AQ8"/>
    <mergeCell ref="AR8:AW8"/>
    <mergeCell ref="BV7:CA7"/>
    <mergeCell ref="CB7:CG7"/>
    <mergeCell ref="CH7:CM7"/>
    <mergeCell ref="L8:M8"/>
    <mergeCell ref="O8:P8"/>
    <mergeCell ref="Q8:R8"/>
    <mergeCell ref="T8:U8"/>
    <mergeCell ref="Y8:Z8"/>
    <mergeCell ref="AB8:AC8"/>
    <mergeCell ref="AD8:AE8"/>
    <mergeCell ref="AO7:AQ7"/>
    <mergeCell ref="AR7:AW7"/>
    <mergeCell ref="AX7:BC7"/>
    <mergeCell ref="BD7:BI7"/>
    <mergeCell ref="BJ7:BO7"/>
    <mergeCell ref="BP7:BU7"/>
    <mergeCell ref="BP8:BU8"/>
    <mergeCell ref="BV8:CA8"/>
    <mergeCell ref="CB8:CG8"/>
    <mergeCell ref="CH8:CM8"/>
    <mergeCell ref="AX8:BC8"/>
    <mergeCell ref="BD8:BI8"/>
    <mergeCell ref="BJ8:BO8"/>
    <mergeCell ref="AA4:AB4"/>
    <mergeCell ref="R5:X5"/>
    <mergeCell ref="AA5:AB5"/>
    <mergeCell ref="AC5:AM5"/>
    <mergeCell ref="AO5:AQ5"/>
    <mergeCell ref="AR5:AW5"/>
    <mergeCell ref="CH5:CM5"/>
    <mergeCell ref="AO6:AQ6"/>
    <mergeCell ref="AR6:AW6"/>
    <mergeCell ref="AX6:BC6"/>
    <mergeCell ref="BD6:BI6"/>
    <mergeCell ref="BJ6:BO6"/>
    <mergeCell ref="BP6:BU6"/>
    <mergeCell ref="BV6:CA6"/>
    <mergeCell ref="CB6:CG6"/>
    <mergeCell ref="CH6:CM6"/>
    <mergeCell ref="AX5:BC5"/>
    <mergeCell ref="BD5:BI5"/>
    <mergeCell ref="BJ5:BO5"/>
    <mergeCell ref="BP5:BU5"/>
    <mergeCell ref="BV5:CA5"/>
    <mergeCell ref="CB5:CG5"/>
  </mergeCells>
  <phoneticPr fontId="1"/>
  <conditionalFormatting sqref="C26">
    <cfRule type="containsText" dxfId="9" priority="9" operator="containsText" text="NG">
      <formula>NOT(ISERROR(SEARCH("NG",C26)))</formula>
    </cfRule>
  </conditionalFormatting>
  <conditionalFormatting sqref="C37">
    <cfRule type="containsText" dxfId="8" priority="8" operator="containsText" text="NG">
      <formula>NOT(ISERROR(SEARCH("NG",C37)))</formula>
    </cfRule>
  </conditionalFormatting>
  <conditionalFormatting sqref="N30:Q34">
    <cfRule type="containsText" dxfId="7" priority="3" operator="containsText" text="NG">
      <formula>NOT(ISERROR(SEARCH("NG",N30)))</formula>
    </cfRule>
  </conditionalFormatting>
  <conditionalFormatting sqref="AA5:AB5">
    <cfRule type="cellIs" dxfId="6" priority="1" operator="equal">
      <formula>"NG"</formula>
    </cfRule>
  </conditionalFormatting>
  <conditionalFormatting sqref="AJ12:AK12">
    <cfRule type="cellIs" dxfId="5" priority="2" operator="equal">
      <formula>"NG"</formula>
    </cfRule>
  </conditionalFormatting>
  <dataValidations count="1">
    <dataValidation type="list" allowBlank="1" showInputMessage="1" showErrorMessage="1" sqref="C19:E22" xr:uid="{FF9C8CFA-BA92-4E78-8097-A755FD02D51D}">
      <formula1>"　,1,2,3,4,5,6,7,8,9,10,11,12,13,14,15,16,17,18,19,20,21,22,23,24,25,26,27,28,29,30"</formula1>
    </dataValidation>
  </dataValidations>
  <pageMargins left="0.78740157480314965" right="0.39370078740157483" top="0.78740157480314965" bottom="0.39370078740157483" header="0.31496062992125984" footer="0.31496062992125984"/>
  <pageSetup paperSize="9" scale="3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39999-715F-4FA5-9031-B708EF2BCA26}">
  <sheetPr>
    <pageSetUpPr fitToPage="1"/>
  </sheetPr>
  <dimension ref="A1:CN393"/>
  <sheetViews>
    <sheetView showGridLines="0" zoomScale="80" zoomScaleNormal="80" zoomScalePageLayoutView="90" workbookViewId="0">
      <pane xSplit="39" topLeftCell="AN1" activePane="topRight" state="frozen"/>
      <selection activeCell="AL17" sqref="AL17:AO17"/>
      <selection pane="topRight" activeCell="D9" sqref="D9"/>
    </sheetView>
  </sheetViews>
  <sheetFormatPr defaultColWidth="13" defaultRowHeight="19.8"/>
  <cols>
    <col min="1" max="55" width="3.6328125" style="13" customWidth="1"/>
    <col min="56" max="91" width="2.6328125" style="13" customWidth="1"/>
    <col min="92" max="92" width="3.6328125" style="13" customWidth="1"/>
    <col min="93" max="100" width="3.6328125" customWidth="1"/>
  </cols>
  <sheetData>
    <row r="1" spans="1:92" ht="18" customHeight="1"/>
    <row r="2" spans="1:92" s="6" customFormat="1" ht="24.9" customHeight="1">
      <c r="A2" s="8" t="s">
        <v>257</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row>
    <row r="3" spans="1:92" s="1" customFormat="1" ht="25.05" customHeight="1">
      <c r="A3" s="69" t="s">
        <v>91</v>
      </c>
      <c r="B3" s="69"/>
      <c r="C3" s="127" t="s">
        <v>281</v>
      </c>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row>
    <row r="4" spans="1:92" ht="18" customHeight="1" thickBot="1">
      <c r="AA4" s="487" t="s">
        <v>170</v>
      </c>
      <c r="AB4" s="487"/>
      <c r="AO4" s="10" t="s">
        <v>187</v>
      </c>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row>
    <row r="5" spans="1:92" ht="39.9" customHeight="1" thickTop="1" thickBot="1">
      <c r="J5" s="52"/>
      <c r="K5" s="52"/>
      <c r="L5" s="52"/>
      <c r="M5" s="52"/>
      <c r="N5" s="52"/>
      <c r="O5" s="52"/>
      <c r="P5" s="52"/>
      <c r="Q5" s="52"/>
      <c r="R5" s="406" t="s">
        <v>165</v>
      </c>
      <c r="S5" s="406"/>
      <c r="T5" s="406"/>
      <c r="U5" s="406"/>
      <c r="V5" s="406"/>
      <c r="W5" s="406"/>
      <c r="X5" s="406"/>
      <c r="Y5" s="52"/>
      <c r="Z5" s="52"/>
      <c r="AA5" s="407" t="str">
        <f>IF(OR($AJ$37=1,$AJ$37=2),"OK",IF($AJ$37=4,"-","NG"))</f>
        <v>-</v>
      </c>
      <c r="AB5" s="408"/>
      <c r="AC5" s="409" t="str">
        <f>IF($AJ$37=2,"　最終的な判断はモジュールメーカーに確認","")</f>
        <v/>
      </c>
      <c r="AD5" s="410"/>
      <c r="AE5" s="410"/>
      <c r="AF5" s="410"/>
      <c r="AG5" s="410"/>
      <c r="AH5" s="410"/>
      <c r="AI5" s="410"/>
      <c r="AJ5" s="410"/>
      <c r="AK5" s="410"/>
      <c r="AL5" s="410"/>
      <c r="AM5" s="410"/>
      <c r="AO5" s="300" t="s">
        <v>158</v>
      </c>
      <c r="AP5" s="293"/>
      <c r="AQ5" s="299"/>
      <c r="AR5" s="292" t="s">
        <v>61</v>
      </c>
      <c r="AS5" s="293"/>
      <c r="AT5" s="293"/>
      <c r="AU5" s="293"/>
      <c r="AV5" s="293"/>
      <c r="AW5" s="299"/>
      <c r="AX5" s="292" t="s">
        <v>62</v>
      </c>
      <c r="AY5" s="293"/>
      <c r="AZ5" s="293"/>
      <c r="BA5" s="293"/>
      <c r="BB5" s="293"/>
      <c r="BC5" s="299"/>
      <c r="BD5" s="479" t="s">
        <v>174</v>
      </c>
      <c r="BE5" s="293"/>
      <c r="BF5" s="293"/>
      <c r="BG5" s="293"/>
      <c r="BH5" s="293"/>
      <c r="BI5" s="299"/>
      <c r="BJ5" s="479" t="s">
        <v>232</v>
      </c>
      <c r="BK5" s="293"/>
      <c r="BL5" s="293"/>
      <c r="BM5" s="293"/>
      <c r="BN5" s="293"/>
      <c r="BO5" s="299"/>
      <c r="BP5" s="479" t="s">
        <v>233</v>
      </c>
      <c r="BQ5" s="293"/>
      <c r="BR5" s="293"/>
      <c r="BS5" s="293"/>
      <c r="BT5" s="293"/>
      <c r="BU5" s="299"/>
      <c r="BV5" s="479" t="s">
        <v>234</v>
      </c>
      <c r="BW5" s="293"/>
      <c r="BX5" s="293"/>
      <c r="BY5" s="293"/>
      <c r="BZ5" s="293"/>
      <c r="CA5" s="299"/>
      <c r="CB5" s="479" t="s">
        <v>235</v>
      </c>
      <c r="CC5" s="293"/>
      <c r="CD5" s="293"/>
      <c r="CE5" s="293"/>
      <c r="CF5" s="293"/>
      <c r="CG5" s="299"/>
      <c r="CH5" s="479" t="s">
        <v>236</v>
      </c>
      <c r="CI5" s="293"/>
      <c r="CJ5" s="293"/>
      <c r="CK5" s="293"/>
      <c r="CL5" s="293"/>
      <c r="CM5" s="294"/>
    </row>
    <row r="6" spans="1:92" ht="18" customHeight="1" thickTop="1">
      <c r="J6" s="7"/>
      <c r="K6" s="7"/>
      <c r="L6" s="7"/>
      <c r="M6" s="7"/>
      <c r="N6" s="7"/>
      <c r="O6" s="7"/>
      <c r="P6" s="7"/>
      <c r="Q6" s="7"/>
      <c r="R6" s="7"/>
      <c r="S6" s="7"/>
      <c r="T6" s="7"/>
      <c r="U6" s="7"/>
      <c r="V6" s="7"/>
      <c r="W6" s="7"/>
      <c r="X6" s="7"/>
      <c r="Y6" s="7"/>
      <c r="Z6" s="7"/>
      <c r="AA6" s="7"/>
      <c r="AB6" s="7"/>
      <c r="AC6" s="7"/>
      <c r="AD6" s="7"/>
      <c r="AE6" s="7"/>
      <c r="AF6" s="7"/>
      <c r="AG6" s="7"/>
      <c r="AO6" s="220" t="s">
        <v>100</v>
      </c>
      <c r="AP6" s="221"/>
      <c r="AQ6" s="222"/>
      <c r="AR6" s="269" t="s">
        <v>108</v>
      </c>
      <c r="AS6" s="221"/>
      <c r="AT6" s="221"/>
      <c r="AU6" s="221"/>
      <c r="AV6" s="221"/>
      <c r="AW6" s="222"/>
      <c r="AX6" s="269" t="s">
        <v>106</v>
      </c>
      <c r="AY6" s="221"/>
      <c r="AZ6" s="221"/>
      <c r="BA6" s="221"/>
      <c r="BB6" s="221"/>
      <c r="BC6" s="222"/>
      <c r="BD6" s="269" t="s">
        <v>107</v>
      </c>
      <c r="BE6" s="221"/>
      <c r="BF6" s="221"/>
      <c r="BG6" s="221"/>
      <c r="BH6" s="221"/>
      <c r="BI6" s="222"/>
      <c r="BJ6" s="295">
        <v>30</v>
      </c>
      <c r="BK6" s="296"/>
      <c r="BL6" s="296"/>
      <c r="BM6" s="296"/>
      <c r="BN6" s="296"/>
      <c r="BO6" s="297"/>
      <c r="BP6" s="295">
        <v>10</v>
      </c>
      <c r="BQ6" s="296"/>
      <c r="BR6" s="296"/>
      <c r="BS6" s="296"/>
      <c r="BT6" s="296"/>
      <c r="BU6" s="297"/>
      <c r="BV6" s="295">
        <v>25</v>
      </c>
      <c r="BW6" s="296"/>
      <c r="BX6" s="296"/>
      <c r="BY6" s="296"/>
      <c r="BZ6" s="296"/>
      <c r="CA6" s="297"/>
      <c r="CB6" s="295">
        <v>9</v>
      </c>
      <c r="CC6" s="296"/>
      <c r="CD6" s="296"/>
      <c r="CE6" s="296"/>
      <c r="CF6" s="296"/>
      <c r="CG6" s="297"/>
      <c r="CH6" s="295">
        <v>200</v>
      </c>
      <c r="CI6" s="296"/>
      <c r="CJ6" s="296"/>
      <c r="CK6" s="296"/>
      <c r="CL6" s="296"/>
      <c r="CM6" s="298"/>
    </row>
    <row r="7" spans="1:92" ht="18" customHeight="1">
      <c r="J7" s="7"/>
      <c r="K7" s="7"/>
      <c r="L7" s="7"/>
      <c r="M7" s="7"/>
      <c r="N7" s="7"/>
      <c r="O7" s="7"/>
      <c r="P7" s="7"/>
      <c r="Q7" s="7"/>
      <c r="R7" s="7"/>
      <c r="S7" s="7"/>
      <c r="T7" s="7"/>
      <c r="U7" s="7"/>
      <c r="V7" s="7"/>
      <c r="W7" s="7"/>
      <c r="X7" s="7"/>
      <c r="Y7" s="7"/>
      <c r="Z7" s="7"/>
      <c r="AA7" s="7"/>
      <c r="AB7" s="7"/>
      <c r="AC7" s="7"/>
      <c r="AD7" s="7"/>
      <c r="AE7" s="7"/>
      <c r="AF7" s="7"/>
      <c r="AG7" s="7"/>
      <c r="AO7" s="227">
        <v>1</v>
      </c>
      <c r="AP7" s="228"/>
      <c r="AQ7" s="228"/>
      <c r="AR7" s="228" t="str">
        <f>IF('最大、最小接続数計算'!BH7="","",'最大、最小接続数計算'!BH7)</f>
        <v/>
      </c>
      <c r="AS7" s="228"/>
      <c r="AT7" s="228"/>
      <c r="AU7" s="228"/>
      <c r="AV7" s="228"/>
      <c r="AW7" s="228"/>
      <c r="AX7" s="228" t="str">
        <f>IF('最大、最小接続数計算'!BN7="","",'最大、最小接続数計算'!BN7)</f>
        <v/>
      </c>
      <c r="AY7" s="228"/>
      <c r="AZ7" s="228"/>
      <c r="BA7" s="228"/>
      <c r="BB7" s="228"/>
      <c r="BC7" s="228"/>
      <c r="BD7" s="228" t="str">
        <f>IF('最大、最小接続数計算'!BT7="","",'最大、最小接続数計算'!BT7)</f>
        <v/>
      </c>
      <c r="BE7" s="228"/>
      <c r="BF7" s="228"/>
      <c r="BG7" s="228"/>
      <c r="BH7" s="228"/>
      <c r="BI7" s="228"/>
      <c r="BJ7" s="228" t="str">
        <f>IF('最大、最小接続数計算'!BZ7="","",'最大、最小接続数計算'!BZ7)</f>
        <v/>
      </c>
      <c r="BK7" s="228"/>
      <c r="BL7" s="228"/>
      <c r="BM7" s="228"/>
      <c r="BN7" s="228"/>
      <c r="BO7" s="228"/>
      <c r="BP7" s="228" t="str">
        <f>IF('最大、最小接続数計算'!CF7="","",'最大、最小接続数計算'!CF7)</f>
        <v/>
      </c>
      <c r="BQ7" s="228"/>
      <c r="BR7" s="228"/>
      <c r="BS7" s="228"/>
      <c r="BT7" s="228"/>
      <c r="BU7" s="228"/>
      <c r="BV7" s="228" t="str">
        <f>IF('最大、最小接続数計算'!CL7="","",'最大、最小接続数計算'!CL7)</f>
        <v/>
      </c>
      <c r="BW7" s="228"/>
      <c r="BX7" s="228"/>
      <c r="BY7" s="228"/>
      <c r="BZ7" s="228"/>
      <c r="CA7" s="228"/>
      <c r="CB7" s="228" t="str">
        <f>IF('最大、最小接続数計算'!CR7="","",'最大、最小接続数計算'!CR7)</f>
        <v/>
      </c>
      <c r="CC7" s="228"/>
      <c r="CD7" s="228"/>
      <c r="CE7" s="228"/>
      <c r="CF7" s="228"/>
      <c r="CG7" s="228"/>
      <c r="CH7" s="228" t="str">
        <f>IF('最大、最小接続数計算'!CX7="","",'最大、最小接続数計算'!CX7)</f>
        <v/>
      </c>
      <c r="CI7" s="228"/>
      <c r="CJ7" s="228"/>
      <c r="CK7" s="228"/>
      <c r="CL7" s="228"/>
      <c r="CM7" s="229"/>
    </row>
    <row r="8" spans="1:92" ht="18" customHeight="1" thickBot="1">
      <c r="J8" s="7"/>
      <c r="K8" s="7"/>
      <c r="L8" s="376" t="s">
        <v>166</v>
      </c>
      <c r="M8" s="376"/>
      <c r="N8" s="47"/>
      <c r="O8" s="376" t="s">
        <v>167</v>
      </c>
      <c r="P8" s="376"/>
      <c r="Q8" s="376" t="s">
        <v>166</v>
      </c>
      <c r="R8" s="376"/>
      <c r="S8" s="47"/>
      <c r="T8" s="376" t="s">
        <v>167</v>
      </c>
      <c r="U8" s="376"/>
      <c r="V8" s="47"/>
      <c r="W8" s="47"/>
      <c r="X8" s="47"/>
      <c r="Y8" s="376" t="s">
        <v>166</v>
      </c>
      <c r="Z8" s="376"/>
      <c r="AA8" s="47"/>
      <c r="AB8" s="376" t="s">
        <v>167</v>
      </c>
      <c r="AC8" s="376"/>
      <c r="AD8" s="376" t="s">
        <v>166</v>
      </c>
      <c r="AE8" s="376"/>
      <c r="AF8" s="47"/>
      <c r="AG8" s="376" t="s">
        <v>167</v>
      </c>
      <c r="AH8" s="376"/>
      <c r="AO8" s="227">
        <f>AO7+1</f>
        <v>2</v>
      </c>
      <c r="AP8" s="221"/>
      <c r="AQ8" s="222"/>
      <c r="AR8" s="228" t="str">
        <f>IF('最大、最小接続数計算'!BH8="","",'最大、最小接続数計算'!BH8)</f>
        <v/>
      </c>
      <c r="AS8" s="228"/>
      <c r="AT8" s="228"/>
      <c r="AU8" s="228"/>
      <c r="AV8" s="228"/>
      <c r="AW8" s="228"/>
      <c r="AX8" s="430" t="str">
        <f>IF('最大、最小接続数計算'!BN8="","",'最大、最小接続数計算'!BN8)</f>
        <v/>
      </c>
      <c r="AY8" s="430"/>
      <c r="AZ8" s="430"/>
      <c r="BA8" s="430"/>
      <c r="BB8" s="430"/>
      <c r="BC8" s="430"/>
      <c r="BD8" s="228" t="str">
        <f>IF('最大、最小接続数計算'!BT8="","",'最大、最小接続数計算'!BT8)</f>
        <v/>
      </c>
      <c r="BE8" s="228"/>
      <c r="BF8" s="228"/>
      <c r="BG8" s="228"/>
      <c r="BH8" s="228"/>
      <c r="BI8" s="228"/>
      <c r="BJ8" s="228" t="str">
        <f>IF('最大、最小接続数計算'!BZ8="","",'最大、最小接続数計算'!BZ8)</f>
        <v/>
      </c>
      <c r="BK8" s="228"/>
      <c r="BL8" s="228"/>
      <c r="BM8" s="228"/>
      <c r="BN8" s="228"/>
      <c r="BO8" s="228"/>
      <c r="BP8" s="228" t="str">
        <f>IF('最大、最小接続数計算'!CF8="","",'最大、最小接続数計算'!CF8)</f>
        <v/>
      </c>
      <c r="BQ8" s="228"/>
      <c r="BR8" s="228"/>
      <c r="BS8" s="228"/>
      <c r="BT8" s="228"/>
      <c r="BU8" s="228"/>
      <c r="BV8" s="228" t="str">
        <f>IF('最大、最小接続数計算'!CL8="","",'最大、最小接続数計算'!CL8)</f>
        <v/>
      </c>
      <c r="BW8" s="228"/>
      <c r="BX8" s="228"/>
      <c r="BY8" s="228"/>
      <c r="BZ8" s="228"/>
      <c r="CA8" s="228"/>
      <c r="CB8" s="228" t="str">
        <f>IF('最大、最小接続数計算'!CR8="","",'最大、最小接続数計算'!CR8)</f>
        <v/>
      </c>
      <c r="CC8" s="228"/>
      <c r="CD8" s="228"/>
      <c r="CE8" s="228"/>
      <c r="CF8" s="228"/>
      <c r="CG8" s="228"/>
      <c r="CH8" s="228" t="str">
        <f>IF('最大、最小接続数計算'!CX8="","",'最大、最小接続数計算'!CX8)</f>
        <v/>
      </c>
      <c r="CI8" s="228"/>
      <c r="CJ8" s="228"/>
      <c r="CK8" s="228"/>
      <c r="CL8" s="228"/>
      <c r="CM8" s="229"/>
    </row>
    <row r="9" spans="1:92" ht="18" customHeight="1" thickTop="1" thickBot="1">
      <c r="J9" s="7"/>
      <c r="K9" s="7"/>
      <c r="L9" s="413" t="str">
        <f>$C$19</f>
        <v>　</v>
      </c>
      <c r="M9" s="414"/>
      <c r="N9" s="53" t="s">
        <v>168</v>
      </c>
      <c r="O9" s="376" t="str">
        <f>IF(OR($AG$19="",$AG$19=0),"-",$AG$19)</f>
        <v>-</v>
      </c>
      <c r="P9" s="376"/>
      <c r="Q9" s="413" t="str">
        <f>$C$20</f>
        <v>　</v>
      </c>
      <c r="R9" s="414"/>
      <c r="S9" s="53" t="s">
        <v>168</v>
      </c>
      <c r="T9" s="376" t="str">
        <f>IF(OR($AG$20="",$AG$20=0),"-",$AG$20)</f>
        <v>-</v>
      </c>
      <c r="U9" s="376"/>
      <c r="V9" s="47"/>
      <c r="W9" s="47"/>
      <c r="X9" s="47"/>
      <c r="Y9" s="413" t="str">
        <f>$C$21</f>
        <v>　</v>
      </c>
      <c r="Z9" s="414"/>
      <c r="AA9" s="53" t="s">
        <v>168</v>
      </c>
      <c r="AB9" s="376" t="str">
        <f>IF(OR($AG$21="",$AG$21=0),"-",$AG$21)</f>
        <v>-</v>
      </c>
      <c r="AC9" s="376"/>
      <c r="AD9" s="413" t="str">
        <f>$C$22</f>
        <v>　</v>
      </c>
      <c r="AE9" s="414"/>
      <c r="AF9" s="53" t="s">
        <v>168</v>
      </c>
      <c r="AG9" s="376" t="str">
        <f>IF(OR($AG$22="",$AG$22=0),"-",$AG$22)</f>
        <v>-</v>
      </c>
      <c r="AH9" s="376"/>
      <c r="AO9" s="227">
        <f t="shared" ref="AO9:AO36" si="0">AO8+1</f>
        <v>3</v>
      </c>
      <c r="AP9" s="221"/>
      <c r="AQ9" s="222"/>
      <c r="AR9" s="228" t="str">
        <f>IF('最大、最小接続数計算'!BH9="","",'最大、最小接続数計算'!BH9)</f>
        <v/>
      </c>
      <c r="AS9" s="228"/>
      <c r="AT9" s="228"/>
      <c r="AU9" s="228"/>
      <c r="AV9" s="228"/>
      <c r="AW9" s="228"/>
      <c r="AX9" s="430" t="str">
        <f>IF('最大、最小接続数計算'!BN9="","",'最大、最小接続数計算'!BN9)</f>
        <v/>
      </c>
      <c r="AY9" s="430"/>
      <c r="AZ9" s="430"/>
      <c r="BA9" s="430"/>
      <c r="BB9" s="430"/>
      <c r="BC9" s="430"/>
      <c r="BD9" s="228" t="str">
        <f>IF('最大、最小接続数計算'!BT9="","",'最大、最小接続数計算'!BT9)</f>
        <v/>
      </c>
      <c r="BE9" s="228"/>
      <c r="BF9" s="228"/>
      <c r="BG9" s="228"/>
      <c r="BH9" s="228"/>
      <c r="BI9" s="228"/>
      <c r="BJ9" s="228" t="str">
        <f>IF('最大、最小接続数計算'!BZ9="","",'最大、最小接続数計算'!BZ9)</f>
        <v/>
      </c>
      <c r="BK9" s="228"/>
      <c r="BL9" s="228"/>
      <c r="BM9" s="228"/>
      <c r="BN9" s="228"/>
      <c r="BO9" s="228"/>
      <c r="BP9" s="228" t="str">
        <f>IF('最大、最小接続数計算'!CF9="","",'最大、最小接続数計算'!CF9)</f>
        <v/>
      </c>
      <c r="BQ9" s="228"/>
      <c r="BR9" s="228"/>
      <c r="BS9" s="228"/>
      <c r="BT9" s="228"/>
      <c r="BU9" s="228"/>
      <c r="BV9" s="228" t="str">
        <f>IF('最大、最小接続数計算'!CL9="","",'最大、最小接続数計算'!CL9)</f>
        <v/>
      </c>
      <c r="BW9" s="228"/>
      <c r="BX9" s="228"/>
      <c r="BY9" s="228"/>
      <c r="BZ9" s="228"/>
      <c r="CA9" s="228"/>
      <c r="CB9" s="228" t="str">
        <f>IF('最大、最小接続数計算'!CR9="","",'最大、最小接続数計算'!CR9)</f>
        <v/>
      </c>
      <c r="CC9" s="228"/>
      <c r="CD9" s="228"/>
      <c r="CE9" s="228"/>
      <c r="CF9" s="228"/>
      <c r="CG9" s="228"/>
      <c r="CH9" s="228" t="str">
        <f>IF('最大、最小接続数計算'!CX9="","",'最大、最小接続数計算'!CX9)</f>
        <v/>
      </c>
      <c r="CI9" s="228"/>
      <c r="CJ9" s="228"/>
      <c r="CK9" s="228"/>
      <c r="CL9" s="228"/>
      <c r="CM9" s="229"/>
    </row>
    <row r="10" spans="1:92" ht="18" customHeight="1" thickTop="1">
      <c r="M10" s="415"/>
      <c r="N10" s="416"/>
      <c r="O10" s="417"/>
      <c r="R10" s="415"/>
      <c r="S10" s="416"/>
      <c r="T10" s="417"/>
      <c r="Z10" s="415"/>
      <c r="AA10" s="416"/>
      <c r="AB10" s="417"/>
      <c r="AE10" s="415"/>
      <c r="AF10" s="416"/>
      <c r="AG10" s="417"/>
      <c r="AO10" s="227">
        <f t="shared" si="0"/>
        <v>4</v>
      </c>
      <c r="AP10" s="221"/>
      <c r="AQ10" s="222"/>
      <c r="AR10" s="228" t="str">
        <f>IF('最大、最小接続数計算'!BH10="","",'最大、最小接続数計算'!BH10)</f>
        <v/>
      </c>
      <c r="AS10" s="228"/>
      <c r="AT10" s="228"/>
      <c r="AU10" s="228"/>
      <c r="AV10" s="228"/>
      <c r="AW10" s="228"/>
      <c r="AX10" s="430" t="str">
        <f>IF('最大、最小接続数計算'!BN10="","",'最大、最小接続数計算'!BN10)</f>
        <v/>
      </c>
      <c r="AY10" s="430"/>
      <c r="AZ10" s="430"/>
      <c r="BA10" s="430"/>
      <c r="BB10" s="430"/>
      <c r="BC10" s="430"/>
      <c r="BD10" s="228" t="str">
        <f>IF('最大、最小接続数計算'!BT10="","",'最大、最小接続数計算'!BT10)</f>
        <v/>
      </c>
      <c r="BE10" s="228"/>
      <c r="BF10" s="228"/>
      <c r="BG10" s="228"/>
      <c r="BH10" s="228"/>
      <c r="BI10" s="228"/>
      <c r="BJ10" s="228" t="str">
        <f>IF('最大、最小接続数計算'!BZ10="","",'最大、最小接続数計算'!BZ10)</f>
        <v/>
      </c>
      <c r="BK10" s="228"/>
      <c r="BL10" s="228"/>
      <c r="BM10" s="228"/>
      <c r="BN10" s="228"/>
      <c r="BO10" s="228"/>
      <c r="BP10" s="228" t="str">
        <f>IF('最大、最小接続数計算'!CF10="","",'最大、最小接続数計算'!CF10)</f>
        <v/>
      </c>
      <c r="BQ10" s="228"/>
      <c r="BR10" s="228"/>
      <c r="BS10" s="228"/>
      <c r="BT10" s="228"/>
      <c r="BU10" s="228"/>
      <c r="BV10" s="228" t="str">
        <f>IF('最大、最小接続数計算'!CL10="","",'最大、最小接続数計算'!CL10)</f>
        <v/>
      </c>
      <c r="BW10" s="228"/>
      <c r="BX10" s="228"/>
      <c r="BY10" s="228"/>
      <c r="BZ10" s="228"/>
      <c r="CA10" s="228"/>
      <c r="CB10" s="228" t="str">
        <f>IF('最大、最小接続数計算'!CR10="","",'最大、最小接続数計算'!CR10)</f>
        <v/>
      </c>
      <c r="CC10" s="228"/>
      <c r="CD10" s="228"/>
      <c r="CE10" s="228"/>
      <c r="CF10" s="228"/>
      <c r="CG10" s="228"/>
      <c r="CH10" s="228" t="str">
        <f>IF('最大、最小接続数計算'!CX10="","",'最大、最小接続数計算'!CX10)</f>
        <v/>
      </c>
      <c r="CI10" s="228"/>
      <c r="CJ10" s="228"/>
      <c r="CK10" s="228"/>
      <c r="CL10" s="228"/>
      <c r="CM10" s="229"/>
    </row>
    <row r="11" spans="1:92" ht="18" customHeight="1">
      <c r="M11" s="415"/>
      <c r="N11" s="418"/>
      <c r="O11" s="419"/>
      <c r="P11" s="423" t="s">
        <v>169</v>
      </c>
      <c r="Q11" s="424"/>
      <c r="R11" s="415"/>
      <c r="S11" s="418"/>
      <c r="T11" s="419"/>
      <c r="V11" s="425" t="s">
        <v>169</v>
      </c>
      <c r="W11" s="425"/>
      <c r="X11" s="425"/>
      <c r="Z11" s="415"/>
      <c r="AA11" s="418"/>
      <c r="AB11" s="419"/>
      <c r="AC11" s="423" t="s">
        <v>169</v>
      </c>
      <c r="AD11" s="424"/>
      <c r="AE11" s="415"/>
      <c r="AF11" s="418"/>
      <c r="AG11" s="419"/>
      <c r="AJ11" s="411"/>
      <c r="AK11" s="411"/>
      <c r="AO11" s="227">
        <f t="shared" si="0"/>
        <v>5</v>
      </c>
      <c r="AP11" s="221"/>
      <c r="AQ11" s="222"/>
      <c r="AR11" s="228" t="str">
        <f>IF('最大、最小接続数計算'!BH11="","",'最大、最小接続数計算'!BH11)</f>
        <v/>
      </c>
      <c r="AS11" s="228"/>
      <c r="AT11" s="228"/>
      <c r="AU11" s="228"/>
      <c r="AV11" s="228"/>
      <c r="AW11" s="228"/>
      <c r="AX11" s="430" t="str">
        <f>IF('最大、最小接続数計算'!BN11="","",'最大、最小接続数計算'!BN11)</f>
        <v/>
      </c>
      <c r="AY11" s="430"/>
      <c r="AZ11" s="430"/>
      <c r="BA11" s="430"/>
      <c r="BB11" s="430"/>
      <c r="BC11" s="430"/>
      <c r="BD11" s="228" t="str">
        <f>IF('最大、最小接続数計算'!BT11="","",'最大、最小接続数計算'!BT11)</f>
        <v/>
      </c>
      <c r="BE11" s="228"/>
      <c r="BF11" s="228"/>
      <c r="BG11" s="228"/>
      <c r="BH11" s="228"/>
      <c r="BI11" s="228"/>
      <c r="BJ11" s="228" t="str">
        <f>IF('最大、最小接続数計算'!BZ11="","",'最大、最小接続数計算'!BZ11)</f>
        <v/>
      </c>
      <c r="BK11" s="228"/>
      <c r="BL11" s="228"/>
      <c r="BM11" s="228"/>
      <c r="BN11" s="228"/>
      <c r="BO11" s="228"/>
      <c r="BP11" s="228" t="str">
        <f>IF('最大、最小接続数計算'!CF11="","",'最大、最小接続数計算'!CF11)</f>
        <v/>
      </c>
      <c r="BQ11" s="228"/>
      <c r="BR11" s="228"/>
      <c r="BS11" s="228"/>
      <c r="BT11" s="228"/>
      <c r="BU11" s="228"/>
      <c r="BV11" s="228" t="str">
        <f>IF('最大、最小接続数計算'!CL11="","",'最大、最小接続数計算'!CL11)</f>
        <v/>
      </c>
      <c r="BW11" s="228"/>
      <c r="BX11" s="228"/>
      <c r="BY11" s="228"/>
      <c r="BZ11" s="228"/>
      <c r="CA11" s="228"/>
      <c r="CB11" s="228" t="str">
        <f>IF('最大、最小接続数計算'!CR11="","",'最大、最小接続数計算'!CR11)</f>
        <v/>
      </c>
      <c r="CC11" s="228"/>
      <c r="CD11" s="228"/>
      <c r="CE11" s="228"/>
      <c r="CF11" s="228"/>
      <c r="CG11" s="228"/>
      <c r="CH11" s="228" t="str">
        <f>IF('最大、最小接続数計算'!CX11="","",'最大、最小接続数計算'!CX11)</f>
        <v/>
      </c>
      <c r="CI11" s="228"/>
      <c r="CJ11" s="228"/>
      <c r="CK11" s="228"/>
      <c r="CL11" s="228"/>
      <c r="CM11" s="229"/>
    </row>
    <row r="12" spans="1:92" ht="18" customHeight="1">
      <c r="M12" s="420"/>
      <c r="N12" s="421"/>
      <c r="O12" s="422"/>
      <c r="R12" s="420"/>
      <c r="S12" s="421"/>
      <c r="T12" s="422"/>
      <c r="Z12" s="420"/>
      <c r="AA12" s="421"/>
      <c r="AB12" s="422"/>
      <c r="AE12" s="420"/>
      <c r="AF12" s="421"/>
      <c r="AG12" s="422"/>
      <c r="AJ12" s="54"/>
      <c r="AK12" s="54"/>
      <c r="AO12" s="227">
        <f t="shared" si="0"/>
        <v>6</v>
      </c>
      <c r="AP12" s="221"/>
      <c r="AQ12" s="222"/>
      <c r="AR12" s="228" t="str">
        <f>IF('最大、最小接続数計算'!BH12="","",'最大、最小接続数計算'!BH12)</f>
        <v/>
      </c>
      <c r="AS12" s="228"/>
      <c r="AT12" s="228"/>
      <c r="AU12" s="228"/>
      <c r="AV12" s="228"/>
      <c r="AW12" s="228"/>
      <c r="AX12" s="430" t="str">
        <f>IF('最大、最小接続数計算'!BN12="","",'最大、最小接続数計算'!BN12)</f>
        <v/>
      </c>
      <c r="AY12" s="430"/>
      <c r="AZ12" s="430"/>
      <c r="BA12" s="430"/>
      <c r="BB12" s="430"/>
      <c r="BC12" s="430"/>
      <c r="BD12" s="228" t="str">
        <f>IF('最大、最小接続数計算'!BT12="","",'最大、最小接続数計算'!BT12)</f>
        <v/>
      </c>
      <c r="BE12" s="228"/>
      <c r="BF12" s="228"/>
      <c r="BG12" s="228"/>
      <c r="BH12" s="228"/>
      <c r="BI12" s="228"/>
      <c r="BJ12" s="228" t="str">
        <f>IF('最大、最小接続数計算'!BZ12="","",'最大、最小接続数計算'!BZ12)</f>
        <v/>
      </c>
      <c r="BK12" s="228"/>
      <c r="BL12" s="228"/>
      <c r="BM12" s="228"/>
      <c r="BN12" s="228"/>
      <c r="BO12" s="228"/>
      <c r="BP12" s="228" t="str">
        <f>IF('最大、最小接続数計算'!CF12="","",'最大、最小接続数計算'!CF12)</f>
        <v/>
      </c>
      <c r="BQ12" s="228"/>
      <c r="BR12" s="228"/>
      <c r="BS12" s="228"/>
      <c r="BT12" s="228"/>
      <c r="BU12" s="228"/>
      <c r="BV12" s="228" t="str">
        <f>IF('最大、最小接続数計算'!CL12="","",'最大、最小接続数計算'!CL12)</f>
        <v/>
      </c>
      <c r="BW12" s="228"/>
      <c r="BX12" s="228"/>
      <c r="BY12" s="228"/>
      <c r="BZ12" s="228"/>
      <c r="CA12" s="228"/>
      <c r="CB12" s="228" t="str">
        <f>IF('最大、最小接続数計算'!CR12="","",'最大、最小接続数計算'!CR12)</f>
        <v/>
      </c>
      <c r="CC12" s="228"/>
      <c r="CD12" s="228"/>
      <c r="CE12" s="228"/>
      <c r="CF12" s="228"/>
      <c r="CG12" s="228"/>
      <c r="CH12" s="228" t="str">
        <f>IF('最大、最小接続数計算'!CX12="","",'最大、最小接続数計算'!CX12)</f>
        <v/>
      </c>
      <c r="CI12" s="228"/>
      <c r="CJ12" s="228"/>
      <c r="CK12" s="228"/>
      <c r="CL12" s="228"/>
      <c r="CM12" s="229"/>
    </row>
    <row r="13" spans="1:92" ht="18" customHeight="1">
      <c r="C13" s="412" t="s">
        <v>263</v>
      </c>
      <c r="D13" s="412"/>
      <c r="E13" s="412"/>
      <c r="F13" s="412"/>
      <c r="G13" s="412"/>
      <c r="H13" s="412"/>
      <c r="I13" s="55" t="s">
        <v>171</v>
      </c>
      <c r="J13" s="55"/>
      <c r="K13" s="56"/>
      <c r="L13" s="56"/>
      <c r="M13" s="57" t="s">
        <v>171</v>
      </c>
      <c r="N13" s="58"/>
      <c r="O13" s="59" t="s">
        <v>172</v>
      </c>
      <c r="P13" s="56"/>
      <c r="Q13" s="56"/>
      <c r="R13" s="57" t="s">
        <v>171</v>
      </c>
      <c r="S13" s="58"/>
      <c r="T13" s="59" t="s">
        <v>172</v>
      </c>
      <c r="U13" s="56"/>
      <c r="Y13" s="56"/>
      <c r="Z13" s="57" t="s">
        <v>171</v>
      </c>
      <c r="AA13" s="58"/>
      <c r="AB13" s="59" t="s">
        <v>172</v>
      </c>
      <c r="AC13" s="56"/>
      <c r="AD13" s="56"/>
      <c r="AE13" s="57" t="s">
        <v>171</v>
      </c>
      <c r="AF13" s="58"/>
      <c r="AG13" s="60" t="s">
        <v>172</v>
      </c>
      <c r="AJ13" s="61"/>
      <c r="AK13" s="61"/>
      <c r="AL13" s="61"/>
      <c r="AM13" s="61"/>
      <c r="AO13" s="227">
        <f t="shared" si="0"/>
        <v>7</v>
      </c>
      <c r="AP13" s="221"/>
      <c r="AQ13" s="222"/>
      <c r="AR13" s="228" t="str">
        <f>IF('最大、最小接続数計算'!BH13="","",'最大、最小接続数計算'!BH13)</f>
        <v/>
      </c>
      <c r="AS13" s="228"/>
      <c r="AT13" s="228"/>
      <c r="AU13" s="228"/>
      <c r="AV13" s="228"/>
      <c r="AW13" s="228"/>
      <c r="AX13" s="430" t="str">
        <f>IF('最大、最小接続数計算'!BN13="","",'最大、最小接続数計算'!BN13)</f>
        <v/>
      </c>
      <c r="AY13" s="430"/>
      <c r="AZ13" s="430"/>
      <c r="BA13" s="430"/>
      <c r="BB13" s="430"/>
      <c r="BC13" s="430"/>
      <c r="BD13" s="228" t="str">
        <f>IF('最大、最小接続数計算'!BT13="","",'最大、最小接続数計算'!BT13)</f>
        <v/>
      </c>
      <c r="BE13" s="228"/>
      <c r="BF13" s="228"/>
      <c r="BG13" s="228"/>
      <c r="BH13" s="228"/>
      <c r="BI13" s="228"/>
      <c r="BJ13" s="228" t="str">
        <f>IF('最大、最小接続数計算'!BZ13="","",'最大、最小接続数計算'!BZ13)</f>
        <v/>
      </c>
      <c r="BK13" s="228"/>
      <c r="BL13" s="228"/>
      <c r="BM13" s="228"/>
      <c r="BN13" s="228"/>
      <c r="BO13" s="228"/>
      <c r="BP13" s="228" t="str">
        <f>IF('最大、最小接続数計算'!CF13="","",'最大、最小接続数計算'!CF13)</f>
        <v/>
      </c>
      <c r="BQ13" s="228"/>
      <c r="BR13" s="228"/>
      <c r="BS13" s="228"/>
      <c r="BT13" s="228"/>
      <c r="BU13" s="228"/>
      <c r="BV13" s="228" t="str">
        <f>IF('最大、最小接続数計算'!CL13="","",'最大、最小接続数計算'!CL13)</f>
        <v/>
      </c>
      <c r="BW13" s="228"/>
      <c r="BX13" s="228"/>
      <c r="BY13" s="228"/>
      <c r="BZ13" s="228"/>
      <c r="CA13" s="228"/>
      <c r="CB13" s="228" t="str">
        <f>IF('最大、最小接続数計算'!CR13="","",'最大、最小接続数計算'!CR13)</f>
        <v/>
      </c>
      <c r="CC13" s="228"/>
      <c r="CD13" s="228"/>
      <c r="CE13" s="228"/>
      <c r="CF13" s="228"/>
      <c r="CG13" s="228"/>
      <c r="CH13" s="228" t="str">
        <f>IF('最大、最小接続数計算'!CX13="","",'最大、最小接続数計算'!CX13)</f>
        <v/>
      </c>
      <c r="CI13" s="228"/>
      <c r="CJ13" s="228"/>
      <c r="CK13" s="228"/>
      <c r="CL13" s="228"/>
      <c r="CM13" s="229"/>
    </row>
    <row r="14" spans="1:92" ht="18" customHeight="1">
      <c r="C14" s="412" t="s">
        <v>284</v>
      </c>
      <c r="D14" s="412"/>
      <c r="E14" s="412"/>
      <c r="F14" s="412"/>
      <c r="G14" s="412"/>
      <c r="H14" s="412"/>
      <c r="I14" s="56"/>
      <c r="J14" s="56"/>
      <c r="K14" s="56"/>
      <c r="L14" s="56"/>
      <c r="M14" s="56"/>
      <c r="N14" s="56"/>
      <c r="O14" s="56"/>
      <c r="P14" s="56"/>
      <c r="Q14" s="56"/>
      <c r="R14" s="56"/>
      <c r="S14" s="56"/>
      <c r="T14" s="56"/>
      <c r="U14" s="56"/>
      <c r="V14" s="56"/>
      <c r="W14" s="56"/>
      <c r="X14" s="56"/>
      <c r="Y14" s="56"/>
      <c r="Z14" s="56"/>
      <c r="AA14" s="56"/>
      <c r="AB14" s="56"/>
      <c r="AC14" s="56"/>
      <c r="AD14" s="56"/>
      <c r="AE14" s="56"/>
      <c r="AF14" s="62"/>
      <c r="AJ14" s="61"/>
      <c r="AK14" s="61"/>
      <c r="AL14" s="61"/>
      <c r="AM14" s="61"/>
      <c r="AO14" s="227">
        <f t="shared" si="0"/>
        <v>8</v>
      </c>
      <c r="AP14" s="221"/>
      <c r="AQ14" s="222"/>
      <c r="AR14" s="228" t="str">
        <f>IF('最大、最小接続数計算'!BH14="","",'最大、最小接続数計算'!BH14)</f>
        <v/>
      </c>
      <c r="AS14" s="228"/>
      <c r="AT14" s="228"/>
      <c r="AU14" s="228"/>
      <c r="AV14" s="228"/>
      <c r="AW14" s="228"/>
      <c r="AX14" s="430" t="str">
        <f>IF('最大、最小接続数計算'!BN14="","",'最大、最小接続数計算'!BN14)</f>
        <v/>
      </c>
      <c r="AY14" s="430"/>
      <c r="AZ14" s="430"/>
      <c r="BA14" s="430"/>
      <c r="BB14" s="430"/>
      <c r="BC14" s="430"/>
      <c r="BD14" s="228" t="str">
        <f>IF('最大、最小接続数計算'!BT14="","",'最大、最小接続数計算'!BT14)</f>
        <v/>
      </c>
      <c r="BE14" s="228"/>
      <c r="BF14" s="228"/>
      <c r="BG14" s="228"/>
      <c r="BH14" s="228"/>
      <c r="BI14" s="228"/>
      <c r="BJ14" s="228" t="str">
        <f>IF('最大、最小接続数計算'!BZ14="","",'最大、最小接続数計算'!BZ14)</f>
        <v/>
      </c>
      <c r="BK14" s="228"/>
      <c r="BL14" s="228"/>
      <c r="BM14" s="228"/>
      <c r="BN14" s="228"/>
      <c r="BO14" s="228"/>
      <c r="BP14" s="228" t="str">
        <f>IF('最大、最小接続数計算'!CF14="","",'最大、最小接続数計算'!CF14)</f>
        <v/>
      </c>
      <c r="BQ14" s="228"/>
      <c r="BR14" s="228"/>
      <c r="BS14" s="228"/>
      <c r="BT14" s="228"/>
      <c r="BU14" s="228"/>
      <c r="BV14" s="228" t="str">
        <f>IF('最大、最小接続数計算'!CL14="","",'最大、最小接続数計算'!CL14)</f>
        <v/>
      </c>
      <c r="BW14" s="228"/>
      <c r="BX14" s="228"/>
      <c r="BY14" s="228"/>
      <c r="BZ14" s="228"/>
      <c r="CA14" s="228"/>
      <c r="CB14" s="228" t="str">
        <f>IF('最大、最小接続数計算'!CR14="","",'最大、最小接続数計算'!CR14)</f>
        <v/>
      </c>
      <c r="CC14" s="228"/>
      <c r="CD14" s="228"/>
      <c r="CE14" s="228"/>
      <c r="CF14" s="228"/>
      <c r="CG14" s="228"/>
      <c r="CH14" s="228" t="str">
        <f>IF('最大、最小接続数計算'!CX14="","",'最大、最小接続数計算'!CX14)</f>
        <v/>
      </c>
      <c r="CI14" s="228"/>
      <c r="CJ14" s="228"/>
      <c r="CK14" s="228"/>
      <c r="CL14" s="228"/>
      <c r="CM14" s="229"/>
    </row>
    <row r="15" spans="1:92" s="1" customFormat="1" ht="18" customHeight="1">
      <c r="A15" s="7"/>
      <c r="B15" s="7"/>
      <c r="C15" s="7"/>
      <c r="D15" s="7"/>
      <c r="E15" s="7"/>
      <c r="F15" s="7"/>
      <c r="G15" s="7"/>
      <c r="H15" s="7"/>
      <c r="I15" s="63" t="s">
        <v>172</v>
      </c>
      <c r="J15" s="6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7"/>
      <c r="AJ15" s="7"/>
      <c r="AK15" s="7"/>
      <c r="AL15" s="7"/>
      <c r="AM15" s="7"/>
      <c r="AN15" s="7"/>
      <c r="AO15" s="227">
        <f t="shared" si="0"/>
        <v>9</v>
      </c>
      <c r="AP15" s="221"/>
      <c r="AQ15" s="222"/>
      <c r="AR15" s="228" t="str">
        <f>IF('最大、最小接続数計算'!BH15="","",'最大、最小接続数計算'!BH15)</f>
        <v/>
      </c>
      <c r="AS15" s="228"/>
      <c r="AT15" s="228"/>
      <c r="AU15" s="228"/>
      <c r="AV15" s="228"/>
      <c r="AW15" s="228"/>
      <c r="AX15" s="430" t="str">
        <f>IF('最大、最小接続数計算'!BN15="","",'最大、最小接続数計算'!BN15)</f>
        <v/>
      </c>
      <c r="AY15" s="430"/>
      <c r="AZ15" s="430"/>
      <c r="BA15" s="430"/>
      <c r="BB15" s="430"/>
      <c r="BC15" s="430"/>
      <c r="BD15" s="269" t="str">
        <f>IF('最大、最小接続数計算'!BT15="","",'最大、最小接続数計算'!BT15)</f>
        <v/>
      </c>
      <c r="BE15" s="221"/>
      <c r="BF15" s="221"/>
      <c r="BG15" s="221"/>
      <c r="BH15" s="221"/>
      <c r="BI15" s="222"/>
      <c r="BJ15" s="228" t="str">
        <f>IF('最大、最小接続数計算'!BZ15="","",'最大、最小接続数計算'!BZ15)</f>
        <v/>
      </c>
      <c r="BK15" s="228"/>
      <c r="BL15" s="228"/>
      <c r="BM15" s="228"/>
      <c r="BN15" s="228"/>
      <c r="BO15" s="228"/>
      <c r="BP15" s="228" t="str">
        <f>IF('最大、最小接続数計算'!CF15="","",'最大、最小接続数計算'!CF15)</f>
        <v/>
      </c>
      <c r="BQ15" s="228"/>
      <c r="BR15" s="228"/>
      <c r="BS15" s="228"/>
      <c r="BT15" s="228"/>
      <c r="BU15" s="228"/>
      <c r="BV15" s="228" t="str">
        <f>IF('最大、最小接続数計算'!CL15="","",'最大、最小接続数計算'!CL15)</f>
        <v/>
      </c>
      <c r="BW15" s="228"/>
      <c r="BX15" s="228"/>
      <c r="BY15" s="228"/>
      <c r="BZ15" s="228"/>
      <c r="CA15" s="228"/>
      <c r="CB15" s="228" t="str">
        <f>IF('最大、最小接続数計算'!CR15="","",'最大、最小接続数計算'!CR15)</f>
        <v/>
      </c>
      <c r="CC15" s="228"/>
      <c r="CD15" s="228"/>
      <c r="CE15" s="228"/>
      <c r="CF15" s="228"/>
      <c r="CG15" s="228"/>
      <c r="CH15" s="228" t="str">
        <f>IF('最大、最小接続数計算'!CX15="","",'最大、最小接続数計算'!CX15)</f>
        <v/>
      </c>
      <c r="CI15" s="228"/>
      <c r="CJ15" s="228"/>
      <c r="CK15" s="228"/>
      <c r="CL15" s="228"/>
      <c r="CM15" s="229"/>
      <c r="CN15" s="7"/>
    </row>
    <row r="16" spans="1:92" s="1" customFormat="1" ht="18" customHeight="1" thickBot="1">
      <c r="A16" s="7"/>
      <c r="B16" s="7"/>
      <c r="C16" s="12" t="s">
        <v>173</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227">
        <f t="shared" si="0"/>
        <v>10</v>
      </c>
      <c r="AP16" s="221"/>
      <c r="AQ16" s="222"/>
      <c r="AR16" s="228" t="str">
        <f>IF('最大、最小接続数計算'!BH16="","",'最大、最小接続数計算'!BH16)</f>
        <v/>
      </c>
      <c r="AS16" s="228"/>
      <c r="AT16" s="228"/>
      <c r="AU16" s="228"/>
      <c r="AV16" s="228"/>
      <c r="AW16" s="228"/>
      <c r="AX16" s="430" t="str">
        <f>IF('最大、最小接続数計算'!BN16="","",'最大、最小接続数計算'!BN16)</f>
        <v/>
      </c>
      <c r="AY16" s="430"/>
      <c r="AZ16" s="430"/>
      <c r="BA16" s="430"/>
      <c r="BB16" s="430"/>
      <c r="BC16" s="430"/>
      <c r="BD16" s="269" t="str">
        <f>IF('最大、最小接続数計算'!BT16="","",'最大、最小接続数計算'!BT16)</f>
        <v/>
      </c>
      <c r="BE16" s="221"/>
      <c r="BF16" s="221"/>
      <c r="BG16" s="221"/>
      <c r="BH16" s="221"/>
      <c r="BI16" s="222"/>
      <c r="BJ16" s="228" t="str">
        <f>IF('最大、最小接続数計算'!BZ16="","",'最大、最小接続数計算'!BZ16)</f>
        <v/>
      </c>
      <c r="BK16" s="228"/>
      <c r="BL16" s="228"/>
      <c r="BM16" s="228"/>
      <c r="BN16" s="228"/>
      <c r="BO16" s="228"/>
      <c r="BP16" s="228" t="str">
        <f>IF('最大、最小接続数計算'!CF16="","",'最大、最小接続数計算'!CF16)</f>
        <v/>
      </c>
      <c r="BQ16" s="228"/>
      <c r="BR16" s="228"/>
      <c r="BS16" s="228"/>
      <c r="BT16" s="228"/>
      <c r="BU16" s="228"/>
      <c r="BV16" s="228" t="str">
        <f>IF('最大、最小接続数計算'!CL16="","",'最大、最小接続数計算'!CL16)</f>
        <v/>
      </c>
      <c r="BW16" s="228"/>
      <c r="BX16" s="228"/>
      <c r="BY16" s="228"/>
      <c r="BZ16" s="228"/>
      <c r="CA16" s="228"/>
      <c r="CB16" s="228" t="str">
        <f>IF('最大、最小接続数計算'!CR16="","",'最大、最小接続数計算'!CR16)</f>
        <v/>
      </c>
      <c r="CC16" s="228"/>
      <c r="CD16" s="228"/>
      <c r="CE16" s="228"/>
      <c r="CF16" s="228"/>
      <c r="CG16" s="228"/>
      <c r="CH16" s="228" t="str">
        <f>IF('最大、最小接続数計算'!CX16="","",'最大、最小接続数計算'!CX16)</f>
        <v/>
      </c>
      <c r="CI16" s="228"/>
      <c r="CJ16" s="228"/>
      <c r="CK16" s="228"/>
      <c r="CL16" s="228"/>
      <c r="CM16" s="229"/>
      <c r="CN16" s="7"/>
    </row>
    <row r="17" spans="1:92" s="1" customFormat="1" ht="18" customHeight="1">
      <c r="A17" s="7"/>
      <c r="B17" s="7"/>
      <c r="C17" s="387" t="s">
        <v>196</v>
      </c>
      <c r="D17" s="388"/>
      <c r="E17" s="389"/>
      <c r="F17" s="393" t="s">
        <v>61</v>
      </c>
      <c r="G17" s="394"/>
      <c r="H17" s="394"/>
      <c r="I17" s="186"/>
      <c r="J17" s="393" t="s">
        <v>62</v>
      </c>
      <c r="K17" s="394"/>
      <c r="L17" s="394"/>
      <c r="M17" s="186"/>
      <c r="N17" s="398" t="s">
        <v>174</v>
      </c>
      <c r="O17" s="399"/>
      <c r="P17" s="399"/>
      <c r="Q17" s="400"/>
      <c r="R17" s="393" t="s">
        <v>141</v>
      </c>
      <c r="S17" s="394"/>
      <c r="T17" s="186"/>
      <c r="U17" s="393" t="s">
        <v>142</v>
      </c>
      <c r="V17" s="394"/>
      <c r="W17" s="186"/>
      <c r="X17" s="398" t="s">
        <v>175</v>
      </c>
      <c r="Y17" s="399"/>
      <c r="Z17" s="400"/>
      <c r="AA17" s="398" t="s">
        <v>176</v>
      </c>
      <c r="AB17" s="399"/>
      <c r="AC17" s="400"/>
      <c r="AD17" s="393" t="s">
        <v>143</v>
      </c>
      <c r="AE17" s="394"/>
      <c r="AF17" s="186"/>
      <c r="AG17" s="480" t="s">
        <v>197</v>
      </c>
      <c r="AH17" s="481"/>
      <c r="AI17" s="482"/>
      <c r="AJ17" s="7"/>
      <c r="AK17" s="7"/>
      <c r="AL17" s="7"/>
      <c r="AM17" s="7"/>
      <c r="AN17" s="7"/>
      <c r="AO17" s="227">
        <f t="shared" si="0"/>
        <v>11</v>
      </c>
      <c r="AP17" s="221"/>
      <c r="AQ17" s="222"/>
      <c r="AR17" s="228" t="str">
        <f>IF('最大、最小接続数計算'!BH17="","",'最大、最小接続数計算'!BH17)</f>
        <v/>
      </c>
      <c r="AS17" s="228"/>
      <c r="AT17" s="228"/>
      <c r="AU17" s="228"/>
      <c r="AV17" s="228"/>
      <c r="AW17" s="228"/>
      <c r="AX17" s="430" t="str">
        <f>IF('最大、最小接続数計算'!BN17="","",'最大、最小接続数計算'!BN17)</f>
        <v/>
      </c>
      <c r="AY17" s="430"/>
      <c r="AZ17" s="430"/>
      <c r="BA17" s="430"/>
      <c r="BB17" s="430"/>
      <c r="BC17" s="430"/>
      <c r="BD17" s="269" t="str">
        <f>IF('最大、最小接続数計算'!BT17="","",'最大、最小接続数計算'!BT17)</f>
        <v/>
      </c>
      <c r="BE17" s="221"/>
      <c r="BF17" s="221"/>
      <c r="BG17" s="221"/>
      <c r="BH17" s="221"/>
      <c r="BI17" s="222"/>
      <c r="BJ17" s="228" t="str">
        <f>IF('最大、最小接続数計算'!BZ17="","",'最大、最小接続数計算'!BZ17)</f>
        <v/>
      </c>
      <c r="BK17" s="228"/>
      <c r="BL17" s="228"/>
      <c r="BM17" s="228"/>
      <c r="BN17" s="228"/>
      <c r="BO17" s="228"/>
      <c r="BP17" s="228" t="str">
        <f>IF('最大、最小接続数計算'!CF17="","",'最大、最小接続数計算'!CF17)</f>
        <v/>
      </c>
      <c r="BQ17" s="228"/>
      <c r="BR17" s="228"/>
      <c r="BS17" s="228"/>
      <c r="BT17" s="228"/>
      <c r="BU17" s="228"/>
      <c r="BV17" s="228" t="str">
        <f>IF('最大、最小接続数計算'!CL17="","",'最大、最小接続数計算'!CL17)</f>
        <v/>
      </c>
      <c r="BW17" s="228"/>
      <c r="BX17" s="228"/>
      <c r="BY17" s="228"/>
      <c r="BZ17" s="228"/>
      <c r="CA17" s="228"/>
      <c r="CB17" s="228" t="str">
        <f>IF('最大、最小接続数計算'!CR17="","",'最大、最小接続数計算'!CR17)</f>
        <v/>
      </c>
      <c r="CC17" s="228"/>
      <c r="CD17" s="228"/>
      <c r="CE17" s="228"/>
      <c r="CF17" s="228"/>
      <c r="CG17" s="228"/>
      <c r="CH17" s="228" t="str">
        <f>IF('最大、最小接続数計算'!CX17="","",'最大、最小接続数計算'!CX17)</f>
        <v/>
      </c>
      <c r="CI17" s="228"/>
      <c r="CJ17" s="228"/>
      <c r="CK17" s="228"/>
      <c r="CL17" s="228"/>
      <c r="CM17" s="229"/>
      <c r="CN17" s="7"/>
    </row>
    <row r="18" spans="1:92" s="1" customFormat="1" ht="18" customHeight="1" thickBot="1">
      <c r="A18" s="7"/>
      <c r="B18" s="7"/>
      <c r="C18" s="390"/>
      <c r="D18" s="391"/>
      <c r="E18" s="392"/>
      <c r="F18" s="395"/>
      <c r="G18" s="396"/>
      <c r="H18" s="396"/>
      <c r="I18" s="397"/>
      <c r="J18" s="395"/>
      <c r="K18" s="396"/>
      <c r="L18" s="396"/>
      <c r="M18" s="397"/>
      <c r="N18" s="401"/>
      <c r="O18" s="402"/>
      <c r="P18" s="402"/>
      <c r="Q18" s="403"/>
      <c r="R18" s="395"/>
      <c r="S18" s="396"/>
      <c r="T18" s="397"/>
      <c r="U18" s="395"/>
      <c r="V18" s="396"/>
      <c r="W18" s="397"/>
      <c r="X18" s="401"/>
      <c r="Y18" s="402"/>
      <c r="Z18" s="403"/>
      <c r="AA18" s="401"/>
      <c r="AB18" s="402"/>
      <c r="AC18" s="403"/>
      <c r="AD18" s="395"/>
      <c r="AE18" s="396"/>
      <c r="AF18" s="397"/>
      <c r="AG18" s="483"/>
      <c r="AH18" s="484"/>
      <c r="AI18" s="485"/>
      <c r="AJ18" s="486" t="s">
        <v>177</v>
      </c>
      <c r="AK18" s="375"/>
      <c r="AL18" s="7"/>
      <c r="AM18" s="7"/>
      <c r="AN18" s="7"/>
      <c r="AO18" s="227">
        <f t="shared" si="0"/>
        <v>12</v>
      </c>
      <c r="AP18" s="221"/>
      <c r="AQ18" s="222"/>
      <c r="AR18" s="228" t="str">
        <f>IF('最大、最小接続数計算'!BH18="","",'最大、最小接続数計算'!BH18)</f>
        <v/>
      </c>
      <c r="AS18" s="228"/>
      <c r="AT18" s="228"/>
      <c r="AU18" s="228"/>
      <c r="AV18" s="228"/>
      <c r="AW18" s="228"/>
      <c r="AX18" s="307" t="str">
        <f>IF('最大、最小接続数計算'!BN18="","",'最大、最小接続数計算'!BN18)</f>
        <v/>
      </c>
      <c r="AY18" s="308"/>
      <c r="AZ18" s="308"/>
      <c r="BA18" s="308"/>
      <c r="BB18" s="308"/>
      <c r="BC18" s="361"/>
      <c r="BD18" s="228" t="str">
        <f>IF('最大、最小接続数計算'!BT18="","",'最大、最小接続数計算'!BT18)</f>
        <v/>
      </c>
      <c r="BE18" s="228"/>
      <c r="BF18" s="228"/>
      <c r="BG18" s="228"/>
      <c r="BH18" s="228"/>
      <c r="BI18" s="228"/>
      <c r="BJ18" s="228" t="str">
        <f>IF('最大、最小接続数計算'!BZ18="","",'最大、最小接続数計算'!BZ18)</f>
        <v/>
      </c>
      <c r="BK18" s="228"/>
      <c r="BL18" s="228"/>
      <c r="BM18" s="228"/>
      <c r="BN18" s="228"/>
      <c r="BO18" s="228"/>
      <c r="BP18" s="228" t="str">
        <f>IF('最大、最小接続数計算'!CF18="","",'最大、最小接続数計算'!CF18)</f>
        <v/>
      </c>
      <c r="BQ18" s="228"/>
      <c r="BR18" s="228"/>
      <c r="BS18" s="228"/>
      <c r="BT18" s="228"/>
      <c r="BU18" s="228"/>
      <c r="BV18" s="228" t="str">
        <f>IF('最大、最小接続数計算'!CL18="","",'最大、最小接続数計算'!CL18)</f>
        <v/>
      </c>
      <c r="BW18" s="228"/>
      <c r="BX18" s="228"/>
      <c r="BY18" s="228"/>
      <c r="BZ18" s="228"/>
      <c r="CA18" s="228"/>
      <c r="CB18" s="228" t="str">
        <f>IF('最大、最小接続数計算'!CR18="","",'最大、最小接続数計算'!CR18)</f>
        <v/>
      </c>
      <c r="CC18" s="228"/>
      <c r="CD18" s="228"/>
      <c r="CE18" s="228"/>
      <c r="CF18" s="228"/>
      <c r="CG18" s="228"/>
      <c r="CH18" s="228" t="str">
        <f>IF('最大、最小接続数計算'!CX18="","",'最大、最小接続数計算'!CX18)</f>
        <v/>
      </c>
      <c r="CI18" s="228"/>
      <c r="CJ18" s="228"/>
      <c r="CK18" s="228"/>
      <c r="CL18" s="228"/>
      <c r="CM18" s="229"/>
      <c r="CN18" s="7"/>
    </row>
    <row r="19" spans="1:92" s="1" customFormat="1" ht="18" customHeight="1" thickTop="1">
      <c r="A19" s="7"/>
      <c r="B19" s="7"/>
      <c r="C19" s="426" t="s">
        <v>250</v>
      </c>
      <c r="D19" s="427"/>
      <c r="E19" s="427"/>
      <c r="F19" s="428" t="str">
        <f ca="1">IF(OR(C19="　",C19=0),"-",INDIRECT(ADDRESS(C19+6,44,1)))</f>
        <v>-</v>
      </c>
      <c r="G19" s="428"/>
      <c r="H19" s="428"/>
      <c r="I19" s="428"/>
      <c r="J19" s="428" t="str">
        <f ca="1">IF(OR(C19="　",C19=0),"-",INDIRECT(ADDRESS(C19+6,50,1)))</f>
        <v>-</v>
      </c>
      <c r="K19" s="428"/>
      <c r="L19" s="428"/>
      <c r="M19" s="428"/>
      <c r="N19" s="428" t="str">
        <f ca="1">IF(OR(C19="　",C19=0),"-",INDIRECT(ADDRESS(C19+6,56,1)))</f>
        <v>-</v>
      </c>
      <c r="O19" s="428"/>
      <c r="P19" s="428"/>
      <c r="Q19" s="428"/>
      <c r="R19" s="429" t="str">
        <f ca="1">IF(OR(C19="　",C19=0),"-",INDIRECT(ADDRESS(C19+6,62,1)))</f>
        <v>-</v>
      </c>
      <c r="S19" s="429"/>
      <c r="T19" s="429"/>
      <c r="U19" s="429" t="str">
        <f ca="1">IF(OR(C19="　",C19=0),"-",INDIRECT(ADDRESS(C19+6,68,1)))</f>
        <v>-</v>
      </c>
      <c r="V19" s="429"/>
      <c r="W19" s="429"/>
      <c r="X19" s="429" t="str">
        <f ca="1">IF(OR(C19="　",C19=0),"-",INDIRECT(ADDRESS(C19+6,74,1)))</f>
        <v>-</v>
      </c>
      <c r="Y19" s="429"/>
      <c r="Z19" s="429"/>
      <c r="AA19" s="429" t="str">
        <f ca="1">IF(OR(C19="　",C19=0),"-",INDIRECT(ADDRESS(C19+6,80,1)))</f>
        <v>-</v>
      </c>
      <c r="AB19" s="429"/>
      <c r="AC19" s="429"/>
      <c r="AD19" s="429" t="str">
        <f ca="1">IF(OR(C19="　",C19=0),"-",INDIRECT(ADDRESS(C19+6,86,1)))</f>
        <v>-</v>
      </c>
      <c r="AE19" s="429"/>
      <c r="AF19" s="429"/>
      <c r="AG19" s="427"/>
      <c r="AH19" s="427"/>
      <c r="AI19" s="431"/>
      <c r="AJ19" s="432">
        <f>IF($C$19="　",0,1)+IF($C$20="　",0,1)+IF($C$21="　",0,1)+IF($C$22="　",0,1)</f>
        <v>0</v>
      </c>
      <c r="AK19" s="433"/>
      <c r="AL19" s="67" t="s">
        <v>177</v>
      </c>
      <c r="AM19" s="7"/>
      <c r="AN19" s="7"/>
      <c r="AO19" s="227">
        <f t="shared" si="0"/>
        <v>13</v>
      </c>
      <c r="AP19" s="221"/>
      <c r="AQ19" s="222"/>
      <c r="AR19" s="228" t="str">
        <f>IF('最大、最小接続数計算'!BH19="","",'最大、最小接続数計算'!BH19)</f>
        <v/>
      </c>
      <c r="AS19" s="228"/>
      <c r="AT19" s="228"/>
      <c r="AU19" s="228"/>
      <c r="AV19" s="228"/>
      <c r="AW19" s="228"/>
      <c r="AX19" s="430" t="str">
        <f>IF('最大、最小接続数計算'!BN19="","",'最大、最小接続数計算'!BN19)</f>
        <v/>
      </c>
      <c r="AY19" s="430"/>
      <c r="AZ19" s="430"/>
      <c r="BA19" s="430"/>
      <c r="BB19" s="430"/>
      <c r="BC19" s="430"/>
      <c r="BD19" s="228" t="str">
        <f>IF('最大、最小接続数計算'!BT19="","",'最大、最小接続数計算'!BT19)</f>
        <v/>
      </c>
      <c r="BE19" s="228"/>
      <c r="BF19" s="228"/>
      <c r="BG19" s="228"/>
      <c r="BH19" s="228"/>
      <c r="BI19" s="228"/>
      <c r="BJ19" s="228" t="str">
        <f>IF('最大、最小接続数計算'!BZ19="","",'最大、最小接続数計算'!BZ19)</f>
        <v/>
      </c>
      <c r="BK19" s="228"/>
      <c r="BL19" s="228"/>
      <c r="BM19" s="228"/>
      <c r="BN19" s="228"/>
      <c r="BO19" s="228"/>
      <c r="BP19" s="228" t="str">
        <f>IF('最大、最小接続数計算'!CF19="","",'最大、最小接続数計算'!CF19)</f>
        <v/>
      </c>
      <c r="BQ19" s="228"/>
      <c r="BR19" s="228"/>
      <c r="BS19" s="228"/>
      <c r="BT19" s="228"/>
      <c r="BU19" s="228"/>
      <c r="BV19" s="228" t="str">
        <f>IF('最大、最小接続数計算'!CL19="","",'最大、最小接続数計算'!CL19)</f>
        <v/>
      </c>
      <c r="BW19" s="228"/>
      <c r="BX19" s="228"/>
      <c r="BY19" s="228"/>
      <c r="BZ19" s="228"/>
      <c r="CA19" s="228"/>
      <c r="CB19" s="228" t="str">
        <f>IF('最大、最小接続数計算'!CR19="","",'最大、最小接続数計算'!CR19)</f>
        <v/>
      </c>
      <c r="CC19" s="228"/>
      <c r="CD19" s="228"/>
      <c r="CE19" s="228"/>
      <c r="CF19" s="228"/>
      <c r="CG19" s="228"/>
      <c r="CH19" s="228" t="str">
        <f>IF('最大、最小接続数計算'!CX19="","",'最大、最小接続数計算'!CX19)</f>
        <v/>
      </c>
      <c r="CI19" s="228"/>
      <c r="CJ19" s="228"/>
      <c r="CK19" s="228"/>
      <c r="CL19" s="228"/>
      <c r="CM19" s="229"/>
      <c r="CN19" s="7"/>
    </row>
    <row r="20" spans="1:92" s="1" customFormat="1" ht="18" customHeight="1">
      <c r="A20" s="7"/>
      <c r="B20" s="7"/>
      <c r="C20" s="437" t="s">
        <v>250</v>
      </c>
      <c r="D20" s="435"/>
      <c r="E20" s="435"/>
      <c r="F20" s="430" t="str">
        <f ca="1">IF(OR(C20="　",C20=0),"-",INDIRECT(ADDRESS(C20+6,44,1)))</f>
        <v>-</v>
      </c>
      <c r="G20" s="430"/>
      <c r="H20" s="430"/>
      <c r="I20" s="430"/>
      <c r="J20" s="430" t="str">
        <f ca="1">IF(OR(C20="　",C20=0),"-",INDIRECT(ADDRESS(C20+6,50,1)))</f>
        <v>-</v>
      </c>
      <c r="K20" s="430"/>
      <c r="L20" s="430"/>
      <c r="M20" s="430"/>
      <c r="N20" s="430" t="str">
        <f ca="1">IF(OR(C20="　",C20=0),"-",INDIRECT(ADDRESS(C20+6,56,1)))</f>
        <v>-</v>
      </c>
      <c r="O20" s="430"/>
      <c r="P20" s="430"/>
      <c r="Q20" s="430"/>
      <c r="R20" s="434" t="str">
        <f ca="1">IF(OR(C20="　",C20=0),"-",INDIRECT(ADDRESS(C20+6,62,1)))</f>
        <v>-</v>
      </c>
      <c r="S20" s="434"/>
      <c r="T20" s="434"/>
      <c r="U20" s="434" t="str">
        <f ca="1">IF(OR(C20="　",C20=0),"-",INDIRECT(ADDRESS(C20+6,68,1)))</f>
        <v>-</v>
      </c>
      <c r="V20" s="434"/>
      <c r="W20" s="434"/>
      <c r="X20" s="434" t="str">
        <f ca="1">IF(OR(C20="　",C20=0),"-",INDIRECT(ADDRESS(C20+6,74,1)))</f>
        <v>-</v>
      </c>
      <c r="Y20" s="434"/>
      <c r="Z20" s="434"/>
      <c r="AA20" s="434" t="str">
        <f ca="1">IF(OR(C20="　",C20=0),"-",INDIRECT(ADDRESS(C20+6,80,1)))</f>
        <v>-</v>
      </c>
      <c r="AB20" s="434"/>
      <c r="AC20" s="434"/>
      <c r="AD20" s="434" t="str">
        <f ca="1">IF(OR(C20="　",C20=0),"-",INDIRECT(ADDRESS(C20+6,86,1)))</f>
        <v>-</v>
      </c>
      <c r="AE20" s="434"/>
      <c r="AF20" s="434"/>
      <c r="AG20" s="435"/>
      <c r="AH20" s="435"/>
      <c r="AI20" s="436"/>
      <c r="AJ20" s="7"/>
      <c r="AK20" s="7"/>
      <c r="AL20" s="7"/>
      <c r="AM20" s="7"/>
      <c r="AN20" s="7"/>
      <c r="AO20" s="227">
        <f t="shared" si="0"/>
        <v>14</v>
      </c>
      <c r="AP20" s="221"/>
      <c r="AQ20" s="222"/>
      <c r="AR20" s="228" t="str">
        <f>IF('最大、最小接続数計算'!BH20="","",'最大、最小接続数計算'!BH20)</f>
        <v/>
      </c>
      <c r="AS20" s="228"/>
      <c r="AT20" s="228"/>
      <c r="AU20" s="228"/>
      <c r="AV20" s="228"/>
      <c r="AW20" s="228"/>
      <c r="AX20" s="430" t="str">
        <f>IF('最大、最小接続数計算'!BN20="","",'最大、最小接続数計算'!BN20)</f>
        <v/>
      </c>
      <c r="AY20" s="430"/>
      <c r="AZ20" s="430"/>
      <c r="BA20" s="430"/>
      <c r="BB20" s="430"/>
      <c r="BC20" s="430"/>
      <c r="BD20" s="228" t="str">
        <f>IF('最大、最小接続数計算'!BT20="","",'最大、最小接続数計算'!BT20)</f>
        <v/>
      </c>
      <c r="BE20" s="228"/>
      <c r="BF20" s="228"/>
      <c r="BG20" s="228"/>
      <c r="BH20" s="228"/>
      <c r="BI20" s="228"/>
      <c r="BJ20" s="228" t="str">
        <f>IF('最大、最小接続数計算'!BZ20="","",'最大、最小接続数計算'!BZ20)</f>
        <v/>
      </c>
      <c r="BK20" s="228"/>
      <c r="BL20" s="228"/>
      <c r="BM20" s="228"/>
      <c r="BN20" s="228"/>
      <c r="BO20" s="228"/>
      <c r="BP20" s="228" t="str">
        <f>IF('最大、最小接続数計算'!CF20="","",'最大、最小接続数計算'!CF20)</f>
        <v/>
      </c>
      <c r="BQ20" s="228"/>
      <c r="BR20" s="228"/>
      <c r="BS20" s="228"/>
      <c r="BT20" s="228"/>
      <c r="BU20" s="228"/>
      <c r="BV20" s="228" t="str">
        <f>IF('最大、最小接続数計算'!CL20="","",'最大、最小接続数計算'!CL20)</f>
        <v/>
      </c>
      <c r="BW20" s="228"/>
      <c r="BX20" s="228"/>
      <c r="BY20" s="228"/>
      <c r="BZ20" s="228"/>
      <c r="CA20" s="228"/>
      <c r="CB20" s="228" t="str">
        <f>IF('最大、最小接続数計算'!CR20="","",'最大、最小接続数計算'!CR20)</f>
        <v/>
      </c>
      <c r="CC20" s="228"/>
      <c r="CD20" s="228"/>
      <c r="CE20" s="228"/>
      <c r="CF20" s="228"/>
      <c r="CG20" s="228"/>
      <c r="CH20" s="228" t="str">
        <f>IF('最大、最小接続数計算'!CX20="","",'最大、最小接続数計算'!CX20)</f>
        <v/>
      </c>
      <c r="CI20" s="228"/>
      <c r="CJ20" s="228"/>
      <c r="CK20" s="228"/>
      <c r="CL20" s="228"/>
      <c r="CM20" s="229"/>
      <c r="CN20" s="7"/>
    </row>
    <row r="21" spans="1:92" s="1" customFormat="1" ht="18" customHeight="1">
      <c r="A21" s="7"/>
      <c r="B21" s="7"/>
      <c r="C21" s="437" t="s">
        <v>250</v>
      </c>
      <c r="D21" s="435"/>
      <c r="E21" s="435"/>
      <c r="F21" s="430" t="str">
        <f ca="1">IF(OR(C21="　",C21=0),"-",INDIRECT(ADDRESS(C21+6,44,1)))</f>
        <v>-</v>
      </c>
      <c r="G21" s="430"/>
      <c r="H21" s="430"/>
      <c r="I21" s="430"/>
      <c r="J21" s="430" t="str">
        <f ca="1">IF(OR(C21="　",C21=0),"-",INDIRECT(ADDRESS(C21+6,50,1)))</f>
        <v>-</v>
      </c>
      <c r="K21" s="430"/>
      <c r="L21" s="430"/>
      <c r="M21" s="430"/>
      <c r="N21" s="430" t="str">
        <f ca="1">IF(OR(C21="　",C21=0),"-",INDIRECT(ADDRESS(C21+6,56,1)))</f>
        <v>-</v>
      </c>
      <c r="O21" s="430"/>
      <c r="P21" s="430"/>
      <c r="Q21" s="430"/>
      <c r="R21" s="434" t="str">
        <f ca="1">IF(OR(C21="　",C21=0),"-",INDIRECT(ADDRESS(C21+6,62,1)))</f>
        <v>-</v>
      </c>
      <c r="S21" s="434"/>
      <c r="T21" s="434"/>
      <c r="U21" s="434" t="str">
        <f ca="1">IF(OR(C21="　",C21=0),"-",INDIRECT(ADDRESS(C21+6,68,1)))</f>
        <v>-</v>
      </c>
      <c r="V21" s="434"/>
      <c r="W21" s="434"/>
      <c r="X21" s="434" t="str">
        <f ca="1">IF(OR(C21="　",C21=0),"-",INDIRECT(ADDRESS(C21+6,74,1)))</f>
        <v>-</v>
      </c>
      <c r="Y21" s="434"/>
      <c r="Z21" s="434"/>
      <c r="AA21" s="434" t="str">
        <f ca="1">IF(OR(C21="　",C21=0),"-",INDIRECT(ADDRESS(C21+6,80,1)))</f>
        <v>-</v>
      </c>
      <c r="AB21" s="434"/>
      <c r="AC21" s="434"/>
      <c r="AD21" s="434" t="str">
        <f ca="1">IF(OR(C21="　",C21=0),"-",INDIRECT(ADDRESS(C21+6,86,1)))</f>
        <v>-</v>
      </c>
      <c r="AE21" s="434"/>
      <c r="AF21" s="434"/>
      <c r="AG21" s="435"/>
      <c r="AH21" s="435"/>
      <c r="AI21" s="436"/>
      <c r="AJ21" s="41"/>
      <c r="AK21" s="7"/>
      <c r="AL21" s="7"/>
      <c r="AM21" s="7"/>
      <c r="AN21" s="7"/>
      <c r="AO21" s="227">
        <f t="shared" si="0"/>
        <v>15</v>
      </c>
      <c r="AP21" s="221"/>
      <c r="AQ21" s="222"/>
      <c r="AR21" s="228" t="str">
        <f>IF('最大、最小接続数計算'!BH21="","",'最大、最小接続数計算'!BH21)</f>
        <v/>
      </c>
      <c r="AS21" s="228"/>
      <c r="AT21" s="228"/>
      <c r="AU21" s="228"/>
      <c r="AV21" s="228"/>
      <c r="AW21" s="228"/>
      <c r="AX21" s="430" t="str">
        <f>IF('最大、最小接続数計算'!BN21="","",'最大、最小接続数計算'!BN21)</f>
        <v/>
      </c>
      <c r="AY21" s="430"/>
      <c r="AZ21" s="430"/>
      <c r="BA21" s="430"/>
      <c r="BB21" s="430"/>
      <c r="BC21" s="430"/>
      <c r="BD21" s="228" t="str">
        <f>IF('最大、最小接続数計算'!BT21="","",'最大、最小接続数計算'!BT21)</f>
        <v/>
      </c>
      <c r="BE21" s="228"/>
      <c r="BF21" s="228"/>
      <c r="BG21" s="228"/>
      <c r="BH21" s="228"/>
      <c r="BI21" s="228"/>
      <c r="BJ21" s="228" t="str">
        <f>IF('最大、最小接続数計算'!BZ21="","",'最大、最小接続数計算'!BZ21)</f>
        <v/>
      </c>
      <c r="BK21" s="228"/>
      <c r="BL21" s="228"/>
      <c r="BM21" s="228"/>
      <c r="BN21" s="228"/>
      <c r="BO21" s="228"/>
      <c r="BP21" s="228" t="str">
        <f>IF('最大、最小接続数計算'!CF21="","",'最大、最小接続数計算'!CF21)</f>
        <v/>
      </c>
      <c r="BQ21" s="228"/>
      <c r="BR21" s="228"/>
      <c r="BS21" s="228"/>
      <c r="BT21" s="228"/>
      <c r="BU21" s="228"/>
      <c r="BV21" s="228" t="str">
        <f>IF('最大、最小接続数計算'!CL21="","",'最大、最小接続数計算'!CL21)</f>
        <v/>
      </c>
      <c r="BW21" s="228"/>
      <c r="BX21" s="228"/>
      <c r="BY21" s="228"/>
      <c r="BZ21" s="228"/>
      <c r="CA21" s="228"/>
      <c r="CB21" s="228" t="str">
        <f>IF('最大、最小接続数計算'!CR21="","",'最大、最小接続数計算'!CR21)</f>
        <v/>
      </c>
      <c r="CC21" s="228"/>
      <c r="CD21" s="228"/>
      <c r="CE21" s="228"/>
      <c r="CF21" s="228"/>
      <c r="CG21" s="228"/>
      <c r="CH21" s="228" t="str">
        <f>IF('最大、最小接続数計算'!CX21="","",'最大、最小接続数計算'!CX21)</f>
        <v/>
      </c>
      <c r="CI21" s="228"/>
      <c r="CJ21" s="228"/>
      <c r="CK21" s="228"/>
      <c r="CL21" s="228"/>
      <c r="CM21" s="229"/>
      <c r="CN21" s="7"/>
    </row>
    <row r="22" spans="1:92" s="1" customFormat="1" ht="18" customHeight="1" thickBot="1">
      <c r="A22" s="7"/>
      <c r="B22" s="7"/>
      <c r="C22" s="404" t="s">
        <v>250</v>
      </c>
      <c r="D22" s="377"/>
      <c r="E22" s="377"/>
      <c r="F22" s="405" t="str">
        <f ca="1">IF(OR(C22="　",C22=0),"-",INDIRECT(ADDRESS(C22+6,44,1)))</f>
        <v>-</v>
      </c>
      <c r="G22" s="405"/>
      <c r="H22" s="405"/>
      <c r="I22" s="405"/>
      <c r="J22" s="405" t="str">
        <f ca="1">IF(OR(C22="　",C22=0),"-",INDIRECT(ADDRESS(C22+6,50,1)))</f>
        <v>-</v>
      </c>
      <c r="K22" s="405"/>
      <c r="L22" s="405"/>
      <c r="M22" s="405"/>
      <c r="N22" s="405" t="str">
        <f ca="1">IF(OR(C22="　",C22=0),"-",INDIRECT(ADDRESS(C22+6,56,1)))</f>
        <v>-</v>
      </c>
      <c r="O22" s="405"/>
      <c r="P22" s="405"/>
      <c r="Q22" s="405"/>
      <c r="R22" s="438" t="str">
        <f ca="1">IF(OR(C22="　",C22=0),"-",INDIRECT(ADDRESS(C22+6,62,1)))</f>
        <v>-</v>
      </c>
      <c r="S22" s="438"/>
      <c r="T22" s="438"/>
      <c r="U22" s="438" t="str">
        <f ca="1">IF(OR(C22="　",C22=0),"-",INDIRECT(ADDRESS(C22+6,68,1)))</f>
        <v>-</v>
      </c>
      <c r="V22" s="438"/>
      <c r="W22" s="438"/>
      <c r="X22" s="438" t="str">
        <f ca="1">IF(OR(C22="　",C22=0),"-",INDIRECT(ADDRESS(C22+6,74,1)))</f>
        <v>-</v>
      </c>
      <c r="Y22" s="438"/>
      <c r="Z22" s="438"/>
      <c r="AA22" s="438" t="str">
        <f ca="1">IF(OR(C22="　",C22=0),"-",INDIRECT(ADDRESS(C22+6,80,1)))</f>
        <v>-</v>
      </c>
      <c r="AB22" s="438"/>
      <c r="AC22" s="438"/>
      <c r="AD22" s="438" t="str">
        <f ca="1">IF(OR(C22="　",C22=0),"-",INDIRECT(ADDRESS(C22+6,86,1)))</f>
        <v>-</v>
      </c>
      <c r="AE22" s="438"/>
      <c r="AF22" s="438"/>
      <c r="AG22" s="377"/>
      <c r="AH22" s="377"/>
      <c r="AI22" s="378"/>
      <c r="AJ22" s="7"/>
      <c r="AK22" s="7"/>
      <c r="AL22" s="7"/>
      <c r="AM22" s="7"/>
      <c r="AN22" s="7"/>
      <c r="AO22" s="227">
        <f t="shared" si="0"/>
        <v>16</v>
      </c>
      <c r="AP22" s="221"/>
      <c r="AQ22" s="222"/>
      <c r="AR22" s="228" t="str">
        <f>IF('最大、最小接続数計算'!BH22="","",'最大、最小接続数計算'!BH22)</f>
        <v/>
      </c>
      <c r="AS22" s="228"/>
      <c r="AT22" s="228"/>
      <c r="AU22" s="228"/>
      <c r="AV22" s="228"/>
      <c r="AW22" s="228"/>
      <c r="AX22" s="430" t="str">
        <f>IF('最大、最小接続数計算'!BN22="","",'最大、最小接続数計算'!BN22)</f>
        <v/>
      </c>
      <c r="AY22" s="430"/>
      <c r="AZ22" s="430"/>
      <c r="BA22" s="430"/>
      <c r="BB22" s="430"/>
      <c r="BC22" s="430"/>
      <c r="BD22" s="228" t="str">
        <f>IF('最大、最小接続数計算'!BT22="","",'最大、最小接続数計算'!BT22)</f>
        <v/>
      </c>
      <c r="BE22" s="228"/>
      <c r="BF22" s="228"/>
      <c r="BG22" s="228"/>
      <c r="BH22" s="228"/>
      <c r="BI22" s="228"/>
      <c r="BJ22" s="228" t="str">
        <f>IF('最大、最小接続数計算'!BZ22="","",'最大、最小接続数計算'!BZ22)</f>
        <v/>
      </c>
      <c r="BK22" s="228"/>
      <c r="BL22" s="228"/>
      <c r="BM22" s="228"/>
      <c r="BN22" s="228"/>
      <c r="BO22" s="228"/>
      <c r="BP22" s="228" t="str">
        <f>IF('最大、最小接続数計算'!CF22="","",'最大、最小接続数計算'!CF22)</f>
        <v/>
      </c>
      <c r="BQ22" s="228"/>
      <c r="BR22" s="228"/>
      <c r="BS22" s="228"/>
      <c r="BT22" s="228"/>
      <c r="BU22" s="228"/>
      <c r="BV22" s="228" t="str">
        <f>IF('最大、最小接続数計算'!CL22="","",'最大、最小接続数計算'!CL22)</f>
        <v/>
      </c>
      <c r="BW22" s="228"/>
      <c r="BX22" s="228"/>
      <c r="BY22" s="228"/>
      <c r="BZ22" s="228"/>
      <c r="CA22" s="228"/>
      <c r="CB22" s="228" t="str">
        <f>IF('最大、最小接続数計算'!CR22="","",'最大、最小接続数計算'!CR22)</f>
        <v/>
      </c>
      <c r="CC22" s="228"/>
      <c r="CD22" s="228"/>
      <c r="CE22" s="228"/>
      <c r="CF22" s="228"/>
      <c r="CG22" s="228"/>
      <c r="CH22" s="228" t="str">
        <f>IF('最大、最小接続数計算'!CX22="","",'最大、最小接続数計算'!CX22)</f>
        <v/>
      </c>
      <c r="CI22" s="228"/>
      <c r="CJ22" s="228"/>
      <c r="CK22" s="228"/>
      <c r="CL22" s="228"/>
      <c r="CM22" s="229"/>
      <c r="CN22" s="7"/>
    </row>
    <row r="23" spans="1:92" s="1" customFormat="1" ht="18" customHeight="1">
      <c r="A23" s="7"/>
      <c r="B23" s="7"/>
      <c r="C23" s="7" t="s">
        <v>195</v>
      </c>
      <c r="D23" s="64"/>
      <c r="E23" s="64"/>
      <c r="F23" s="53"/>
      <c r="G23" s="53"/>
      <c r="H23" s="53"/>
      <c r="I23" s="53"/>
      <c r="J23" s="53"/>
      <c r="K23" s="53"/>
      <c r="L23" s="53"/>
      <c r="M23" s="53"/>
      <c r="N23" s="53"/>
      <c r="O23" s="53"/>
      <c r="P23" s="53"/>
      <c r="Q23" s="53"/>
      <c r="R23" s="65"/>
      <c r="S23" s="65"/>
      <c r="T23" s="65"/>
      <c r="U23" s="65"/>
      <c r="V23" s="65"/>
      <c r="W23" s="65"/>
      <c r="X23" s="65"/>
      <c r="Y23" s="65"/>
      <c r="Z23" s="65"/>
      <c r="AA23" s="65"/>
      <c r="AB23" s="65"/>
      <c r="AC23" s="65"/>
      <c r="AD23" s="65"/>
      <c r="AE23" s="65"/>
      <c r="AF23" s="65"/>
      <c r="AG23" s="64"/>
      <c r="AH23" s="64"/>
      <c r="AI23" s="64"/>
      <c r="AJ23" s="7"/>
      <c r="AK23" s="7"/>
      <c r="AL23" s="7"/>
      <c r="AM23" s="7"/>
      <c r="AN23" s="7"/>
      <c r="AO23" s="227">
        <f t="shared" si="0"/>
        <v>17</v>
      </c>
      <c r="AP23" s="221"/>
      <c r="AQ23" s="222"/>
      <c r="AR23" s="228" t="str">
        <f>IF('最大、最小接続数計算'!BH23="","",'最大、最小接続数計算'!BH23)</f>
        <v/>
      </c>
      <c r="AS23" s="228"/>
      <c r="AT23" s="228"/>
      <c r="AU23" s="228"/>
      <c r="AV23" s="228"/>
      <c r="AW23" s="228"/>
      <c r="AX23" s="430" t="str">
        <f>IF('最大、最小接続数計算'!BN23="","",'最大、最小接続数計算'!BN23)</f>
        <v/>
      </c>
      <c r="AY23" s="430"/>
      <c r="AZ23" s="430"/>
      <c r="BA23" s="430"/>
      <c r="BB23" s="430"/>
      <c r="BC23" s="430"/>
      <c r="BD23" s="228" t="str">
        <f>IF('最大、最小接続数計算'!BT23="","",'最大、最小接続数計算'!BT23)</f>
        <v/>
      </c>
      <c r="BE23" s="228"/>
      <c r="BF23" s="228"/>
      <c r="BG23" s="228"/>
      <c r="BH23" s="228"/>
      <c r="BI23" s="228"/>
      <c r="BJ23" s="228" t="str">
        <f>IF('最大、最小接続数計算'!BZ23="","",'最大、最小接続数計算'!BZ23)</f>
        <v/>
      </c>
      <c r="BK23" s="228"/>
      <c r="BL23" s="228"/>
      <c r="BM23" s="228"/>
      <c r="BN23" s="228"/>
      <c r="BO23" s="228"/>
      <c r="BP23" s="228" t="str">
        <f>IF('最大、最小接続数計算'!CF23="","",'最大、最小接続数計算'!CF23)</f>
        <v/>
      </c>
      <c r="BQ23" s="228"/>
      <c r="BR23" s="228"/>
      <c r="BS23" s="228"/>
      <c r="BT23" s="228"/>
      <c r="BU23" s="228"/>
      <c r="BV23" s="228" t="str">
        <f>IF('最大、最小接続数計算'!CL23="","",'最大、最小接続数計算'!CL23)</f>
        <v/>
      </c>
      <c r="BW23" s="228"/>
      <c r="BX23" s="228"/>
      <c r="BY23" s="228"/>
      <c r="BZ23" s="228"/>
      <c r="CA23" s="228"/>
      <c r="CB23" s="228" t="str">
        <f>IF('最大、最小接続数計算'!CR23="","",'最大、最小接続数計算'!CR23)</f>
        <v/>
      </c>
      <c r="CC23" s="228"/>
      <c r="CD23" s="228"/>
      <c r="CE23" s="228"/>
      <c r="CF23" s="228"/>
      <c r="CG23" s="228"/>
      <c r="CH23" s="228" t="str">
        <f>IF('最大、最小接続数計算'!CX23="","",'最大、最小接続数計算'!CX23)</f>
        <v/>
      </c>
      <c r="CI23" s="228"/>
      <c r="CJ23" s="228"/>
      <c r="CK23" s="228"/>
      <c r="CL23" s="228"/>
      <c r="CM23" s="229"/>
      <c r="CN23" s="7"/>
    </row>
    <row r="24" spans="1:92" s="1" customFormat="1" ht="18" customHeight="1">
      <c r="A24" s="7"/>
      <c r="B24" s="7"/>
      <c r="C24" s="7" t="s">
        <v>198</v>
      </c>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227">
        <f t="shared" si="0"/>
        <v>18</v>
      </c>
      <c r="AP24" s="221"/>
      <c r="AQ24" s="222"/>
      <c r="AR24" s="228" t="str">
        <f>IF('最大、最小接続数計算'!BH24="","",'最大、最小接続数計算'!BH24)</f>
        <v/>
      </c>
      <c r="AS24" s="228"/>
      <c r="AT24" s="228"/>
      <c r="AU24" s="228"/>
      <c r="AV24" s="228"/>
      <c r="AW24" s="228"/>
      <c r="AX24" s="430" t="str">
        <f>IF('最大、最小接続数計算'!BN24="","",'最大、最小接続数計算'!BN24)</f>
        <v/>
      </c>
      <c r="AY24" s="430"/>
      <c r="AZ24" s="430"/>
      <c r="BA24" s="430"/>
      <c r="BB24" s="430"/>
      <c r="BC24" s="430"/>
      <c r="BD24" s="228" t="str">
        <f>IF('最大、最小接続数計算'!BT24="","",'最大、最小接続数計算'!BT24)</f>
        <v/>
      </c>
      <c r="BE24" s="228"/>
      <c r="BF24" s="228"/>
      <c r="BG24" s="228"/>
      <c r="BH24" s="228"/>
      <c r="BI24" s="228"/>
      <c r="BJ24" s="228" t="str">
        <f>IF('最大、最小接続数計算'!BZ24="","",'最大、最小接続数計算'!BZ24)</f>
        <v/>
      </c>
      <c r="BK24" s="228"/>
      <c r="BL24" s="228"/>
      <c r="BM24" s="228"/>
      <c r="BN24" s="228"/>
      <c r="BO24" s="228"/>
      <c r="BP24" s="228" t="str">
        <f>IF('最大、最小接続数計算'!CF24="","",'最大、最小接続数計算'!CF24)</f>
        <v/>
      </c>
      <c r="BQ24" s="228"/>
      <c r="BR24" s="228"/>
      <c r="BS24" s="228"/>
      <c r="BT24" s="228"/>
      <c r="BU24" s="228"/>
      <c r="BV24" s="228" t="str">
        <f>IF('最大、最小接続数計算'!CL24="","",'最大、最小接続数計算'!CL24)</f>
        <v/>
      </c>
      <c r="BW24" s="228"/>
      <c r="BX24" s="228"/>
      <c r="BY24" s="228"/>
      <c r="BZ24" s="228"/>
      <c r="CA24" s="228"/>
      <c r="CB24" s="228" t="str">
        <f>IF('最大、最小接続数計算'!CR24="","",'最大、最小接続数計算'!CR24)</f>
        <v/>
      </c>
      <c r="CC24" s="228"/>
      <c r="CD24" s="228"/>
      <c r="CE24" s="228"/>
      <c r="CF24" s="228"/>
      <c r="CG24" s="228"/>
      <c r="CH24" s="228" t="str">
        <f>IF('最大、最小接続数計算'!CX24="","",'最大、最小接続数計算'!CX24)</f>
        <v/>
      </c>
      <c r="CI24" s="228"/>
      <c r="CJ24" s="228"/>
      <c r="CK24" s="228"/>
      <c r="CL24" s="228"/>
      <c r="CM24" s="229"/>
      <c r="CN24" s="7"/>
    </row>
    <row r="25" spans="1:92" s="1" customFormat="1" ht="18" customHeight="1" thickBot="1">
      <c r="A25" s="7"/>
      <c r="B25" s="7"/>
      <c r="C25" s="12" t="s">
        <v>200</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375" t="s">
        <v>178</v>
      </c>
      <c r="AK25" s="375"/>
      <c r="AL25" s="7"/>
      <c r="AM25" s="7"/>
      <c r="AN25" s="7"/>
      <c r="AO25" s="227">
        <f t="shared" si="0"/>
        <v>19</v>
      </c>
      <c r="AP25" s="221"/>
      <c r="AQ25" s="222"/>
      <c r="AR25" s="228" t="str">
        <f>IF('最大、最小接続数計算'!BH25="","",'最大、最小接続数計算'!BH25)</f>
        <v/>
      </c>
      <c r="AS25" s="228"/>
      <c r="AT25" s="228"/>
      <c r="AU25" s="228"/>
      <c r="AV25" s="228"/>
      <c r="AW25" s="228"/>
      <c r="AX25" s="430" t="str">
        <f>IF('最大、最小接続数計算'!BN25="","",'最大、最小接続数計算'!BN25)</f>
        <v/>
      </c>
      <c r="AY25" s="430"/>
      <c r="AZ25" s="430"/>
      <c r="BA25" s="430"/>
      <c r="BB25" s="430"/>
      <c r="BC25" s="430"/>
      <c r="BD25" s="228" t="str">
        <f>IF('最大、最小接続数計算'!BT25="","",'最大、最小接続数計算'!BT25)</f>
        <v/>
      </c>
      <c r="BE25" s="228"/>
      <c r="BF25" s="228"/>
      <c r="BG25" s="228"/>
      <c r="BH25" s="228"/>
      <c r="BI25" s="228"/>
      <c r="BJ25" s="228" t="str">
        <f>IF('最大、最小接続数計算'!BZ25="","",'最大、最小接続数計算'!BZ25)</f>
        <v/>
      </c>
      <c r="BK25" s="228"/>
      <c r="BL25" s="228"/>
      <c r="BM25" s="228"/>
      <c r="BN25" s="228"/>
      <c r="BO25" s="228"/>
      <c r="BP25" s="228" t="str">
        <f>IF('最大、最小接続数計算'!CF25="","",'最大、最小接続数計算'!CF25)</f>
        <v/>
      </c>
      <c r="BQ25" s="228"/>
      <c r="BR25" s="228"/>
      <c r="BS25" s="228"/>
      <c r="BT25" s="228"/>
      <c r="BU25" s="228"/>
      <c r="BV25" s="228" t="str">
        <f>IF('最大、最小接続数計算'!CL25="","",'最大、最小接続数計算'!CL25)</f>
        <v/>
      </c>
      <c r="BW25" s="228"/>
      <c r="BX25" s="228"/>
      <c r="BY25" s="228"/>
      <c r="BZ25" s="228"/>
      <c r="CA25" s="228"/>
      <c r="CB25" s="228" t="str">
        <f>IF('最大、最小接続数計算'!CR25="","",'最大、最小接続数計算'!CR25)</f>
        <v/>
      </c>
      <c r="CC25" s="228"/>
      <c r="CD25" s="228"/>
      <c r="CE25" s="228"/>
      <c r="CF25" s="228"/>
      <c r="CG25" s="228"/>
      <c r="CH25" s="228" t="str">
        <f>IF('最大、最小接続数計算'!CX25="","",'最大、最小接続数計算'!CX25)</f>
        <v/>
      </c>
      <c r="CI25" s="228"/>
      <c r="CJ25" s="228"/>
      <c r="CK25" s="228"/>
      <c r="CL25" s="228"/>
      <c r="CM25" s="229"/>
      <c r="CN25" s="7"/>
    </row>
    <row r="26" spans="1:92" s="1" customFormat="1" ht="18" customHeight="1" thickBot="1">
      <c r="A26" s="7"/>
      <c r="B26" s="7"/>
      <c r="C26" s="379" t="str">
        <f>IF($AJ$26=5,"-",IF($AJ$26=4,"NG　異なるメーカーの太陽電池モジュールは搭載できません。",IF(AJ26=3,"NG　枚数欄に0は入力しないでください。",IF($AJ$26=0,"OK",IF($AJ$26=1,"OK　電気的にはこれらのモジュールを同一回路に混載することは可能ですが、最終的な判断はモジュールメーカーに問い合わせてください。","NG　これらのモジュールを同一回路に混載するのは避けてください。")))))</f>
        <v>-</v>
      </c>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1"/>
      <c r="AJ26" s="382">
        <f>IF($AJ$19=0,5,IF(NOT(AND(OR(F19=F20,F19="-",F20="-"),OR(F19=F21,F19="-",F21="-"),OR(F19=F22,F19="-",F22="-"),OR(F20=F21,F20="-",F21="-"),OR(F20=F22,F20="-",F22="-"),OR(F19=F22,F19="-",F22="-"))),4,IF(OR($AG$19&amp;""="0",$AG$20&amp;""="0",$AG$21&amp;""="0",$AG$22&amp;""="0"),3,IF($AJ$19=1,0,IF(AND(IFERROR(ABS($U$19-$U$20),0)&lt;=0.1,IFERROR(ABS($U$19-$U$21),0)&lt;=0.1,IFERROR(ABS($U$19-$U$22),0)&lt;=0.1,IFERROR(ABS($U$20-$U$21),0)&lt;=0.1,IFERROR(ABS($U$20-$U$22),0)&lt;=0.1,IFERROR(ABS($U$21-$U$22),0)&lt;=0.1,IFERROR(ABS($AA$19-$AA$20),0)&lt;=0.1,IFERROR(ABS($AA$19-$AA$21),0)&lt;=0.1,IFERROR(ABS($AA$19-$AA$22),0)&lt;=0.1,IFERROR(ABS($AA$20-$AA$21),0)&lt;=0.1,IFERROR(ABS($AA$20-$AA$22),0)&lt;=0.1,IFERROR(ABS($AA$21-$AA$22),0)&lt;=0.1),1,2)))))</f>
        <v>5</v>
      </c>
      <c r="AK26" s="383"/>
      <c r="AL26" s="66" t="s">
        <v>178</v>
      </c>
      <c r="AM26" s="7"/>
      <c r="AN26" s="7"/>
      <c r="AO26" s="227">
        <f t="shared" si="0"/>
        <v>20</v>
      </c>
      <c r="AP26" s="221"/>
      <c r="AQ26" s="222"/>
      <c r="AR26" s="269" t="str">
        <f>IF('最大、最小接続数計算'!BH26="","",'最大、最小接続数計算'!BH26)</f>
        <v/>
      </c>
      <c r="AS26" s="221"/>
      <c r="AT26" s="221"/>
      <c r="AU26" s="221"/>
      <c r="AV26" s="221"/>
      <c r="AW26" s="222"/>
      <c r="AX26" s="307" t="str">
        <f>IF('最大、最小接続数計算'!BN26="","",'最大、最小接続数計算'!BN26)</f>
        <v/>
      </c>
      <c r="AY26" s="308"/>
      <c r="AZ26" s="308"/>
      <c r="BA26" s="308"/>
      <c r="BB26" s="308"/>
      <c r="BC26" s="361"/>
      <c r="BD26" s="269" t="str">
        <f>IF('最大、最小接続数計算'!BT26="","",'最大、最小接続数計算'!BT26)</f>
        <v/>
      </c>
      <c r="BE26" s="221"/>
      <c r="BF26" s="221"/>
      <c r="BG26" s="221"/>
      <c r="BH26" s="221"/>
      <c r="BI26" s="222"/>
      <c r="BJ26" s="269" t="str">
        <f>IF('最大、最小接続数計算'!BZ26="","",'最大、最小接続数計算'!BZ26)</f>
        <v/>
      </c>
      <c r="BK26" s="221"/>
      <c r="BL26" s="221"/>
      <c r="BM26" s="221"/>
      <c r="BN26" s="221"/>
      <c r="BO26" s="222"/>
      <c r="BP26" s="269" t="str">
        <f>IF('最大、最小接続数計算'!CF26="","",'最大、最小接続数計算'!CF26)</f>
        <v/>
      </c>
      <c r="BQ26" s="221"/>
      <c r="BR26" s="221"/>
      <c r="BS26" s="221"/>
      <c r="BT26" s="221"/>
      <c r="BU26" s="222"/>
      <c r="BV26" s="269" t="str">
        <f>IF('最大、最小接続数計算'!CL26="","",'最大、最小接続数計算'!CL26)</f>
        <v/>
      </c>
      <c r="BW26" s="221"/>
      <c r="BX26" s="221"/>
      <c r="BY26" s="221"/>
      <c r="BZ26" s="221"/>
      <c r="CA26" s="222"/>
      <c r="CB26" s="269" t="str">
        <f>IF('最大、最小接続数計算'!CR26="","",'最大、最小接続数計算'!CR26)</f>
        <v/>
      </c>
      <c r="CC26" s="221"/>
      <c r="CD26" s="221"/>
      <c r="CE26" s="221"/>
      <c r="CF26" s="221"/>
      <c r="CG26" s="222"/>
      <c r="CH26" s="269" t="str">
        <f>IF('最大、最小接続数計算'!CX26="","",'最大、最小接続数計算'!CX26)</f>
        <v/>
      </c>
      <c r="CI26" s="221"/>
      <c r="CJ26" s="221"/>
      <c r="CK26" s="221"/>
      <c r="CL26" s="221"/>
      <c r="CM26" s="306"/>
      <c r="CN26" s="7"/>
    </row>
    <row r="27" spans="1:92" s="1" customFormat="1" ht="18" customHeight="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227">
        <f t="shared" si="0"/>
        <v>21</v>
      </c>
      <c r="AP27" s="221"/>
      <c r="AQ27" s="222"/>
      <c r="AR27" s="269" t="str">
        <f>IF('最大、最小接続数計算'!BH27="","",'最大、最小接続数計算'!BH27)</f>
        <v/>
      </c>
      <c r="AS27" s="221"/>
      <c r="AT27" s="221"/>
      <c r="AU27" s="221"/>
      <c r="AV27" s="221"/>
      <c r="AW27" s="222"/>
      <c r="AX27" s="307" t="str">
        <f>IF('最大、最小接続数計算'!BN27="","",'最大、最小接続数計算'!BN27)</f>
        <v/>
      </c>
      <c r="AY27" s="308"/>
      <c r="AZ27" s="308"/>
      <c r="BA27" s="308"/>
      <c r="BB27" s="308"/>
      <c r="BC27" s="361"/>
      <c r="BD27" s="269" t="str">
        <f>IF('最大、最小接続数計算'!BT27="","",'最大、最小接続数計算'!BT27)</f>
        <v/>
      </c>
      <c r="BE27" s="221"/>
      <c r="BF27" s="221"/>
      <c r="BG27" s="221"/>
      <c r="BH27" s="221"/>
      <c r="BI27" s="222"/>
      <c r="BJ27" s="269" t="str">
        <f>IF('最大、最小接続数計算'!BZ27="","",'最大、最小接続数計算'!BZ27)</f>
        <v/>
      </c>
      <c r="BK27" s="221"/>
      <c r="BL27" s="221"/>
      <c r="BM27" s="221"/>
      <c r="BN27" s="221"/>
      <c r="BO27" s="222"/>
      <c r="BP27" s="269" t="str">
        <f>IF('最大、最小接続数計算'!CF27="","",'最大、最小接続数計算'!CF27)</f>
        <v/>
      </c>
      <c r="BQ27" s="221"/>
      <c r="BR27" s="221"/>
      <c r="BS27" s="221"/>
      <c r="BT27" s="221"/>
      <c r="BU27" s="222"/>
      <c r="BV27" s="269" t="str">
        <f>IF('最大、最小接続数計算'!CL27="","",'最大、最小接続数計算'!CL27)</f>
        <v/>
      </c>
      <c r="BW27" s="221"/>
      <c r="BX27" s="221"/>
      <c r="BY27" s="221"/>
      <c r="BZ27" s="221"/>
      <c r="CA27" s="222"/>
      <c r="CB27" s="269" t="str">
        <f>IF('最大、最小接続数計算'!CR27="","",'最大、最小接続数計算'!CR27)</f>
        <v/>
      </c>
      <c r="CC27" s="221"/>
      <c r="CD27" s="221"/>
      <c r="CE27" s="221"/>
      <c r="CF27" s="221"/>
      <c r="CG27" s="222"/>
      <c r="CH27" s="269" t="str">
        <f>IF('最大、最小接続数計算'!CX27="","",'最大、最小接続数計算'!CX27)</f>
        <v/>
      </c>
      <c r="CI27" s="221"/>
      <c r="CJ27" s="221"/>
      <c r="CK27" s="221"/>
      <c r="CL27" s="221"/>
      <c r="CM27" s="306"/>
      <c r="CN27" s="7"/>
    </row>
    <row r="28" spans="1:92" s="1" customFormat="1" ht="18" customHeight="1" thickBot="1">
      <c r="A28" s="7"/>
      <c r="B28" s="7"/>
      <c r="C28" s="12" t="s">
        <v>179</v>
      </c>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227">
        <f t="shared" si="0"/>
        <v>22</v>
      </c>
      <c r="AP28" s="221"/>
      <c r="AQ28" s="222"/>
      <c r="AR28" s="269" t="str">
        <f>IF('最大、最小接続数計算'!BH28="","",'最大、最小接続数計算'!BH28)</f>
        <v/>
      </c>
      <c r="AS28" s="221"/>
      <c r="AT28" s="221"/>
      <c r="AU28" s="221"/>
      <c r="AV28" s="221"/>
      <c r="AW28" s="222"/>
      <c r="AX28" s="307" t="str">
        <f>IF('最大、最小接続数計算'!BN28="","",'最大、最小接続数計算'!BN28)</f>
        <v/>
      </c>
      <c r="AY28" s="308"/>
      <c r="AZ28" s="308"/>
      <c r="BA28" s="308"/>
      <c r="BB28" s="308"/>
      <c r="BC28" s="361"/>
      <c r="BD28" s="269" t="str">
        <f>IF('最大、最小接続数計算'!BT28="","",'最大、最小接続数計算'!BT28)</f>
        <v/>
      </c>
      <c r="BE28" s="221"/>
      <c r="BF28" s="221"/>
      <c r="BG28" s="221"/>
      <c r="BH28" s="221"/>
      <c r="BI28" s="222"/>
      <c r="BJ28" s="269" t="str">
        <f>IF('最大、最小接続数計算'!BZ28="","",'最大、最小接続数計算'!BZ28)</f>
        <v/>
      </c>
      <c r="BK28" s="221"/>
      <c r="BL28" s="221"/>
      <c r="BM28" s="221"/>
      <c r="BN28" s="221"/>
      <c r="BO28" s="222"/>
      <c r="BP28" s="269" t="str">
        <f>IF('最大、最小接続数計算'!CF28="","",'最大、最小接続数計算'!CF28)</f>
        <v/>
      </c>
      <c r="BQ28" s="221"/>
      <c r="BR28" s="221"/>
      <c r="BS28" s="221"/>
      <c r="BT28" s="221"/>
      <c r="BU28" s="222"/>
      <c r="BV28" s="269" t="str">
        <f>IF('最大、最小接続数計算'!CL28="","",'最大、最小接続数計算'!CL28)</f>
        <v/>
      </c>
      <c r="BW28" s="221"/>
      <c r="BX28" s="221"/>
      <c r="BY28" s="221"/>
      <c r="BZ28" s="221"/>
      <c r="CA28" s="222"/>
      <c r="CB28" s="269" t="str">
        <f>IF('最大、最小接続数計算'!CR28="","",'最大、最小接続数計算'!CR28)</f>
        <v/>
      </c>
      <c r="CC28" s="221"/>
      <c r="CD28" s="221"/>
      <c r="CE28" s="221"/>
      <c r="CF28" s="221"/>
      <c r="CG28" s="222"/>
      <c r="CH28" s="269" t="str">
        <f>IF('最大、最小接続数計算'!CX28="","",'最大、最小接続数計算'!CX28)</f>
        <v/>
      </c>
      <c r="CI28" s="221"/>
      <c r="CJ28" s="221"/>
      <c r="CK28" s="221"/>
      <c r="CL28" s="221"/>
      <c r="CM28" s="306"/>
      <c r="CN28" s="7"/>
    </row>
    <row r="29" spans="1:92" s="1" customFormat="1" ht="18" customHeight="1" thickBot="1">
      <c r="A29" s="7"/>
      <c r="B29" s="7"/>
      <c r="C29" s="267" t="s">
        <v>180</v>
      </c>
      <c r="D29" s="268"/>
      <c r="E29" s="268"/>
      <c r="F29" s="268"/>
      <c r="G29" s="268"/>
      <c r="H29" s="268"/>
      <c r="I29" s="450"/>
      <c r="J29" s="310" t="s">
        <v>181</v>
      </c>
      <c r="K29" s="268"/>
      <c r="L29" s="268"/>
      <c r="M29" s="450"/>
      <c r="N29" s="310" t="s">
        <v>50</v>
      </c>
      <c r="O29" s="268"/>
      <c r="P29" s="268"/>
      <c r="Q29" s="450"/>
      <c r="R29" s="451" t="s">
        <v>182</v>
      </c>
      <c r="S29" s="452"/>
      <c r="T29" s="452"/>
      <c r="U29" s="452"/>
      <c r="V29" s="452"/>
      <c r="W29" s="453"/>
      <c r="X29" s="7"/>
      <c r="Y29" s="7"/>
      <c r="Z29" s="7"/>
      <c r="AA29" s="7"/>
      <c r="AB29" s="7"/>
      <c r="AC29" s="7"/>
      <c r="AD29" s="7"/>
      <c r="AE29" s="7"/>
      <c r="AF29" s="7"/>
      <c r="AG29" s="7"/>
      <c r="AH29" s="7"/>
      <c r="AI29" s="7"/>
      <c r="AJ29" s="7"/>
      <c r="AK29" s="7"/>
      <c r="AL29" s="7"/>
      <c r="AM29" s="7"/>
      <c r="AN29" s="7"/>
      <c r="AO29" s="227">
        <f t="shared" si="0"/>
        <v>23</v>
      </c>
      <c r="AP29" s="221"/>
      <c r="AQ29" s="222"/>
      <c r="AR29" s="269" t="str">
        <f>IF('最大、最小接続数計算'!BH29="","",'最大、最小接続数計算'!BH29)</f>
        <v/>
      </c>
      <c r="AS29" s="221"/>
      <c r="AT29" s="221"/>
      <c r="AU29" s="221"/>
      <c r="AV29" s="221"/>
      <c r="AW29" s="222"/>
      <c r="AX29" s="307" t="str">
        <f>IF('最大、最小接続数計算'!BN29="","",'最大、最小接続数計算'!BN29)</f>
        <v/>
      </c>
      <c r="AY29" s="308"/>
      <c r="AZ29" s="308"/>
      <c r="BA29" s="308"/>
      <c r="BB29" s="308"/>
      <c r="BC29" s="361"/>
      <c r="BD29" s="269" t="str">
        <f>IF('最大、最小接続数計算'!BT29="","",'最大、最小接続数計算'!BT29)</f>
        <v/>
      </c>
      <c r="BE29" s="221"/>
      <c r="BF29" s="221"/>
      <c r="BG29" s="221"/>
      <c r="BH29" s="221"/>
      <c r="BI29" s="222"/>
      <c r="BJ29" s="269" t="str">
        <f>IF('最大、最小接続数計算'!BZ29="","",'最大、最小接続数計算'!BZ29)</f>
        <v/>
      </c>
      <c r="BK29" s="221"/>
      <c r="BL29" s="221"/>
      <c r="BM29" s="221"/>
      <c r="BN29" s="221"/>
      <c r="BO29" s="222"/>
      <c r="BP29" s="269" t="str">
        <f>IF('最大、最小接続数計算'!CF29="","",'最大、最小接続数計算'!CF29)</f>
        <v/>
      </c>
      <c r="BQ29" s="221"/>
      <c r="BR29" s="221"/>
      <c r="BS29" s="221"/>
      <c r="BT29" s="221"/>
      <c r="BU29" s="222"/>
      <c r="BV29" s="269" t="str">
        <f>IF('最大、最小接続数計算'!CL29="","",'最大、最小接続数計算'!CL29)</f>
        <v/>
      </c>
      <c r="BW29" s="221"/>
      <c r="BX29" s="221"/>
      <c r="BY29" s="221"/>
      <c r="BZ29" s="221"/>
      <c r="CA29" s="222"/>
      <c r="CB29" s="269" t="str">
        <f>IF('最大、最小接続数計算'!CR29="","",'最大、最小接続数計算'!CR29)</f>
        <v/>
      </c>
      <c r="CC29" s="221"/>
      <c r="CD29" s="221"/>
      <c r="CE29" s="221"/>
      <c r="CF29" s="221"/>
      <c r="CG29" s="222"/>
      <c r="CH29" s="269" t="str">
        <f>IF('最大、最小接続数計算'!CX29="","",'最大、最小接続数計算'!CX29)</f>
        <v/>
      </c>
      <c r="CI29" s="221"/>
      <c r="CJ29" s="221"/>
      <c r="CK29" s="221"/>
      <c r="CL29" s="221"/>
      <c r="CM29" s="306"/>
      <c r="CN29" s="7"/>
    </row>
    <row r="30" spans="1:92" s="1" customFormat="1" ht="18" customHeight="1" thickTop="1">
      <c r="A30" s="7"/>
      <c r="B30" s="7"/>
      <c r="C30" s="439" t="s">
        <v>141</v>
      </c>
      <c r="D30" s="440"/>
      <c r="E30" s="440"/>
      <c r="F30" s="440"/>
      <c r="G30" s="440"/>
      <c r="H30" s="440"/>
      <c r="I30" s="441"/>
      <c r="J30" s="442" t="str">
        <f>IF(OR(OR($AJ$26=2,$AJ$26=3,$AJ$26=4),(AG19+AG20+AG21+AG22)=0),"-",IFERROR($R$19*$AG$19,0)+IFERROR($R$20*$AG$20,0)+IFERROR($R$21*$AG$21,0)+IFERROR($R$22*$AG$22,0))</f>
        <v>-</v>
      </c>
      <c r="K30" s="443"/>
      <c r="L30" s="443"/>
      <c r="M30" s="444"/>
      <c r="N30" s="445" t="str">
        <f>IF(OR($AJ$26=2,$AJ$26=3,$AJ$26=4,AJ$26=5),"-",IF($AJ$26=2,"-",IF(J30&lt;=405,"OK","NG")))</f>
        <v>-</v>
      </c>
      <c r="O30" s="446"/>
      <c r="P30" s="446"/>
      <c r="Q30" s="447"/>
      <c r="R30" s="448" t="s">
        <v>183</v>
      </c>
      <c r="S30" s="440"/>
      <c r="T30" s="440"/>
      <c r="U30" s="440"/>
      <c r="V30" s="440"/>
      <c r="W30" s="449"/>
      <c r="X30" s="7"/>
      <c r="Y30" s="7"/>
      <c r="Z30" s="7"/>
      <c r="AA30" s="7"/>
      <c r="AB30" s="7"/>
      <c r="AC30" s="7"/>
      <c r="AD30" s="7"/>
      <c r="AE30" s="7"/>
      <c r="AF30" s="7"/>
      <c r="AG30" s="7"/>
      <c r="AH30" s="7"/>
      <c r="AI30" s="7"/>
      <c r="AJ30" s="7"/>
      <c r="AK30" s="7"/>
      <c r="AL30" s="7"/>
      <c r="AM30" s="7"/>
      <c r="AN30" s="7"/>
      <c r="AO30" s="227">
        <f t="shared" si="0"/>
        <v>24</v>
      </c>
      <c r="AP30" s="221"/>
      <c r="AQ30" s="222"/>
      <c r="AR30" s="269" t="str">
        <f>IF('最大、最小接続数計算'!BH30="","",'最大、最小接続数計算'!BH30)</f>
        <v/>
      </c>
      <c r="AS30" s="221"/>
      <c r="AT30" s="221"/>
      <c r="AU30" s="221"/>
      <c r="AV30" s="221"/>
      <c r="AW30" s="222"/>
      <c r="AX30" s="307" t="str">
        <f>IF('最大、最小接続数計算'!BN30="","",'最大、最小接続数計算'!BN30)</f>
        <v/>
      </c>
      <c r="AY30" s="308"/>
      <c r="AZ30" s="308"/>
      <c r="BA30" s="308"/>
      <c r="BB30" s="308"/>
      <c r="BC30" s="361"/>
      <c r="BD30" s="269" t="str">
        <f>IF('最大、最小接続数計算'!BT30="","",'最大、最小接続数計算'!BT30)</f>
        <v/>
      </c>
      <c r="BE30" s="221"/>
      <c r="BF30" s="221"/>
      <c r="BG30" s="221"/>
      <c r="BH30" s="221"/>
      <c r="BI30" s="222"/>
      <c r="BJ30" s="269" t="str">
        <f>IF('最大、最小接続数計算'!BZ30="","",'最大、最小接続数計算'!BZ30)</f>
        <v/>
      </c>
      <c r="BK30" s="221"/>
      <c r="BL30" s="221"/>
      <c r="BM30" s="221"/>
      <c r="BN30" s="221"/>
      <c r="BO30" s="222"/>
      <c r="BP30" s="269" t="str">
        <f>IF('最大、最小接続数計算'!CF30="","",'最大、最小接続数計算'!CF30)</f>
        <v/>
      </c>
      <c r="BQ30" s="221"/>
      <c r="BR30" s="221"/>
      <c r="BS30" s="221"/>
      <c r="BT30" s="221"/>
      <c r="BU30" s="222"/>
      <c r="BV30" s="269" t="str">
        <f>IF('最大、最小接続数計算'!CL30="","",'最大、最小接続数計算'!CL30)</f>
        <v/>
      </c>
      <c r="BW30" s="221"/>
      <c r="BX30" s="221"/>
      <c r="BY30" s="221"/>
      <c r="BZ30" s="221"/>
      <c r="CA30" s="222"/>
      <c r="CB30" s="269" t="str">
        <f>IF('最大、最小接続数計算'!CR30="","",'最大、最小接続数計算'!CR30)</f>
        <v/>
      </c>
      <c r="CC30" s="221"/>
      <c r="CD30" s="221"/>
      <c r="CE30" s="221"/>
      <c r="CF30" s="221"/>
      <c r="CG30" s="222"/>
      <c r="CH30" s="269" t="str">
        <f>IF('最大、最小接続数計算'!CX30="","",'最大、最小接続数計算'!CX30)</f>
        <v/>
      </c>
      <c r="CI30" s="221"/>
      <c r="CJ30" s="221"/>
      <c r="CK30" s="221"/>
      <c r="CL30" s="221"/>
      <c r="CM30" s="306"/>
      <c r="CN30" s="7"/>
    </row>
    <row r="31" spans="1:92" s="1" customFormat="1" ht="18" customHeight="1">
      <c r="A31" s="7"/>
      <c r="B31" s="7"/>
      <c r="C31" s="454" t="s">
        <v>142</v>
      </c>
      <c r="D31" s="385"/>
      <c r="E31" s="385"/>
      <c r="F31" s="385"/>
      <c r="G31" s="385"/>
      <c r="H31" s="385"/>
      <c r="I31" s="455"/>
      <c r="J31" s="456" t="str">
        <f>IF(OR(OR($AJ$26=2,$AJ$26=3,$AJ$26=4),(AG19+AG20+AG21+AG22)=0),"-",MAX($U$19:$W$22))</f>
        <v>-</v>
      </c>
      <c r="K31" s="457"/>
      <c r="L31" s="457"/>
      <c r="M31" s="458"/>
      <c r="N31" s="459" t="str">
        <f>IF(OR($AJ$26=2,$AJ$26=3,$AJ$26=4,AJ$26=5),"-",IF($AJ$26=2,"-",IF(J31&lt;=13.5,"OK","NG")))</f>
        <v>-</v>
      </c>
      <c r="O31" s="460"/>
      <c r="P31" s="460"/>
      <c r="Q31" s="461"/>
      <c r="R31" s="384" t="s">
        <v>79</v>
      </c>
      <c r="S31" s="385"/>
      <c r="T31" s="385"/>
      <c r="U31" s="385"/>
      <c r="V31" s="385"/>
      <c r="W31" s="386"/>
      <c r="X31" s="7"/>
      <c r="Y31" s="7"/>
      <c r="Z31" s="7"/>
      <c r="AA31" s="7"/>
      <c r="AB31" s="7"/>
      <c r="AC31" s="7"/>
      <c r="AD31" s="7"/>
      <c r="AE31" s="7"/>
      <c r="AF31" s="7"/>
      <c r="AG31" s="7"/>
      <c r="AH31" s="7"/>
      <c r="AI31" s="7"/>
      <c r="AJ31" s="7"/>
      <c r="AK31" s="7"/>
      <c r="AL31" s="7"/>
      <c r="AM31" s="7"/>
      <c r="AN31" s="7"/>
      <c r="AO31" s="227">
        <f t="shared" si="0"/>
        <v>25</v>
      </c>
      <c r="AP31" s="221"/>
      <c r="AQ31" s="222"/>
      <c r="AR31" s="269" t="str">
        <f>IF('最大、最小接続数計算'!BH31="","",'最大、最小接続数計算'!BH31)</f>
        <v/>
      </c>
      <c r="AS31" s="221"/>
      <c r="AT31" s="221"/>
      <c r="AU31" s="221"/>
      <c r="AV31" s="221"/>
      <c r="AW31" s="222"/>
      <c r="AX31" s="307" t="str">
        <f>IF('最大、最小接続数計算'!BN31="","",'最大、最小接続数計算'!BN31)</f>
        <v/>
      </c>
      <c r="AY31" s="308"/>
      <c r="AZ31" s="308"/>
      <c r="BA31" s="308"/>
      <c r="BB31" s="308"/>
      <c r="BC31" s="361"/>
      <c r="BD31" s="269" t="str">
        <f>IF('最大、最小接続数計算'!BT31="","",'最大、最小接続数計算'!BT31)</f>
        <v/>
      </c>
      <c r="BE31" s="221"/>
      <c r="BF31" s="221"/>
      <c r="BG31" s="221"/>
      <c r="BH31" s="221"/>
      <c r="BI31" s="222"/>
      <c r="BJ31" s="269" t="str">
        <f>IF('最大、最小接続数計算'!BZ31="","",'最大、最小接続数計算'!BZ31)</f>
        <v/>
      </c>
      <c r="BK31" s="221"/>
      <c r="BL31" s="221"/>
      <c r="BM31" s="221"/>
      <c r="BN31" s="221"/>
      <c r="BO31" s="222"/>
      <c r="BP31" s="269" t="str">
        <f>IF('最大、最小接続数計算'!CF31="","",'最大、最小接続数計算'!CF31)</f>
        <v/>
      </c>
      <c r="BQ31" s="221"/>
      <c r="BR31" s="221"/>
      <c r="BS31" s="221"/>
      <c r="BT31" s="221"/>
      <c r="BU31" s="222"/>
      <c r="BV31" s="269" t="str">
        <f>IF('最大、最小接続数計算'!CL31="","",'最大、最小接続数計算'!CL31)</f>
        <v/>
      </c>
      <c r="BW31" s="221"/>
      <c r="BX31" s="221"/>
      <c r="BY31" s="221"/>
      <c r="BZ31" s="221"/>
      <c r="CA31" s="222"/>
      <c r="CB31" s="269" t="str">
        <f>IF('最大、最小接続数計算'!CR31="","",'最大、最小接続数計算'!CR31)</f>
        <v/>
      </c>
      <c r="CC31" s="221"/>
      <c r="CD31" s="221"/>
      <c r="CE31" s="221"/>
      <c r="CF31" s="221"/>
      <c r="CG31" s="222"/>
      <c r="CH31" s="269" t="str">
        <f>IF('最大、最小接続数計算'!CX31="","",'最大、最小接続数計算'!CX31)</f>
        <v/>
      </c>
      <c r="CI31" s="221"/>
      <c r="CJ31" s="221"/>
      <c r="CK31" s="221"/>
      <c r="CL31" s="221"/>
      <c r="CM31" s="306"/>
      <c r="CN31" s="7"/>
    </row>
    <row r="32" spans="1:92" s="1" customFormat="1" ht="18" customHeight="1">
      <c r="A32" s="7"/>
      <c r="B32" s="7"/>
      <c r="C32" s="454" t="s">
        <v>154</v>
      </c>
      <c r="D32" s="385"/>
      <c r="E32" s="385"/>
      <c r="F32" s="385"/>
      <c r="G32" s="385"/>
      <c r="H32" s="385"/>
      <c r="I32" s="455"/>
      <c r="J32" s="473" t="str">
        <f>IF(OR(OR($AJ$26=2,$AJ$26=3,$AJ$26=4),(AG19+AG20+AG21+AG22)=0),"-",IFERROR($X$19*$AG$19,0)+IFERROR($X$20*$AG$20,0)+IFERROR($X$21*$AG$21,0)+IFERROR($X$22*$AG$22,0))</f>
        <v>-</v>
      </c>
      <c r="K32" s="474"/>
      <c r="L32" s="474"/>
      <c r="M32" s="475"/>
      <c r="N32" s="459" t="str">
        <f>IF(OR($AJ$26=2,$AJ$26=3,$AJ$26=4,AJ$26=5),"-",IF($AJ$26=2,"-",IF(AND(J32&gt;=110,J32&lt;=380),"OK","NG")))</f>
        <v>-</v>
      </c>
      <c r="O32" s="460"/>
      <c r="P32" s="460"/>
      <c r="Q32" s="461"/>
      <c r="R32" s="384" t="s">
        <v>184</v>
      </c>
      <c r="S32" s="385"/>
      <c r="T32" s="385"/>
      <c r="U32" s="385"/>
      <c r="V32" s="385"/>
      <c r="W32" s="386"/>
      <c r="X32" s="7"/>
      <c r="Y32" s="7"/>
      <c r="Z32" s="7"/>
      <c r="AA32" s="7"/>
      <c r="AB32" s="7"/>
      <c r="AC32" s="7"/>
      <c r="AD32" s="7"/>
      <c r="AE32" s="7"/>
      <c r="AF32" s="7"/>
      <c r="AG32" s="7"/>
      <c r="AH32" s="7"/>
      <c r="AI32" s="7"/>
      <c r="AJ32" s="7"/>
      <c r="AK32" s="7"/>
      <c r="AL32" s="7"/>
      <c r="AM32" s="7"/>
      <c r="AN32" s="7"/>
      <c r="AO32" s="227">
        <f t="shared" si="0"/>
        <v>26</v>
      </c>
      <c r="AP32" s="221"/>
      <c r="AQ32" s="222"/>
      <c r="AR32" s="269" t="str">
        <f>IF('最大、最小接続数計算'!BH32="","",'最大、最小接続数計算'!BH32)</f>
        <v/>
      </c>
      <c r="AS32" s="221"/>
      <c r="AT32" s="221"/>
      <c r="AU32" s="221"/>
      <c r="AV32" s="221"/>
      <c r="AW32" s="222"/>
      <c r="AX32" s="307" t="str">
        <f>IF('最大、最小接続数計算'!BN32="","",'最大、最小接続数計算'!BN32)</f>
        <v/>
      </c>
      <c r="AY32" s="308"/>
      <c r="AZ32" s="308"/>
      <c r="BA32" s="308"/>
      <c r="BB32" s="308"/>
      <c r="BC32" s="361"/>
      <c r="BD32" s="269" t="str">
        <f>IF('最大、最小接続数計算'!BT32="","",'最大、最小接続数計算'!BT32)</f>
        <v/>
      </c>
      <c r="BE32" s="221"/>
      <c r="BF32" s="221"/>
      <c r="BG32" s="221"/>
      <c r="BH32" s="221"/>
      <c r="BI32" s="222"/>
      <c r="BJ32" s="269" t="str">
        <f>IF('最大、最小接続数計算'!BZ32="","",'最大、最小接続数計算'!BZ32)</f>
        <v/>
      </c>
      <c r="BK32" s="221"/>
      <c r="BL32" s="221"/>
      <c r="BM32" s="221"/>
      <c r="BN32" s="221"/>
      <c r="BO32" s="222"/>
      <c r="BP32" s="269" t="str">
        <f>IF('最大、最小接続数計算'!CF32="","",'最大、最小接続数計算'!CF32)</f>
        <v/>
      </c>
      <c r="BQ32" s="221"/>
      <c r="BR32" s="221"/>
      <c r="BS32" s="221"/>
      <c r="BT32" s="221"/>
      <c r="BU32" s="222"/>
      <c r="BV32" s="269" t="str">
        <f>IF('最大、最小接続数計算'!CL32="","",'最大、最小接続数計算'!CL32)</f>
        <v/>
      </c>
      <c r="BW32" s="221"/>
      <c r="BX32" s="221"/>
      <c r="BY32" s="221"/>
      <c r="BZ32" s="221"/>
      <c r="CA32" s="222"/>
      <c r="CB32" s="269" t="str">
        <f>IF('最大、最小接続数計算'!CR32="","",'最大、最小接続数計算'!CR32)</f>
        <v/>
      </c>
      <c r="CC32" s="221"/>
      <c r="CD32" s="221"/>
      <c r="CE32" s="221"/>
      <c r="CF32" s="221"/>
      <c r="CG32" s="222"/>
      <c r="CH32" s="269" t="str">
        <f>IF('最大、最小接続数計算'!CX32="","",'最大、最小接続数計算'!CX32)</f>
        <v/>
      </c>
      <c r="CI32" s="221"/>
      <c r="CJ32" s="221"/>
      <c r="CK32" s="221"/>
      <c r="CL32" s="221"/>
      <c r="CM32" s="306"/>
      <c r="CN32" s="7"/>
    </row>
    <row r="33" spans="1:92" s="1" customFormat="1" ht="18" customHeight="1">
      <c r="A33" s="7"/>
      <c r="B33" s="7"/>
      <c r="C33" s="454" t="s">
        <v>155</v>
      </c>
      <c r="D33" s="385"/>
      <c r="E33" s="385"/>
      <c r="F33" s="385"/>
      <c r="G33" s="385"/>
      <c r="H33" s="385"/>
      <c r="I33" s="455"/>
      <c r="J33" s="456" t="str">
        <f>IF(OR(OR($AJ$26=2,$AJ$26=3,$AJ$26=4),(AG19+AG20+AG21+AG22)=0),"-",MAX($AA$19:$AC$22))</f>
        <v>-</v>
      </c>
      <c r="K33" s="457"/>
      <c r="L33" s="457"/>
      <c r="M33" s="458"/>
      <c r="N33" s="459" t="str">
        <f>IF(OR($AJ$26=2,$AJ$26=3,$AJ$26=4,AJ$26=5),"-",IF($AJ$26=2,"-",IF(J33&lt;=10.5,"OK","NG")))</f>
        <v>-</v>
      </c>
      <c r="O33" s="460"/>
      <c r="P33" s="460"/>
      <c r="Q33" s="461"/>
      <c r="R33" s="384" t="s">
        <v>81</v>
      </c>
      <c r="S33" s="385"/>
      <c r="T33" s="385"/>
      <c r="U33" s="385"/>
      <c r="V33" s="385"/>
      <c r="W33" s="386"/>
      <c r="X33" s="7"/>
      <c r="Y33" s="7"/>
      <c r="Z33" s="7"/>
      <c r="AA33" s="7"/>
      <c r="AB33" s="7"/>
      <c r="AC33" s="7"/>
      <c r="AD33" s="7"/>
      <c r="AE33" s="7"/>
      <c r="AF33" s="7"/>
      <c r="AG33" s="7"/>
      <c r="AH33" s="7"/>
      <c r="AI33" s="7"/>
      <c r="AJ33" s="7"/>
      <c r="AK33" s="7"/>
      <c r="AL33" s="7"/>
      <c r="AM33" s="7"/>
      <c r="AN33" s="7"/>
      <c r="AO33" s="227">
        <f t="shared" si="0"/>
        <v>27</v>
      </c>
      <c r="AP33" s="221"/>
      <c r="AQ33" s="222"/>
      <c r="AR33" s="269" t="str">
        <f>IF('最大、最小接続数計算'!BH33="","",'最大、最小接続数計算'!BH33)</f>
        <v/>
      </c>
      <c r="AS33" s="221"/>
      <c r="AT33" s="221"/>
      <c r="AU33" s="221"/>
      <c r="AV33" s="221"/>
      <c r="AW33" s="222"/>
      <c r="AX33" s="307" t="str">
        <f>IF('最大、最小接続数計算'!BN33="","",'最大、最小接続数計算'!BN33)</f>
        <v/>
      </c>
      <c r="AY33" s="308"/>
      <c r="AZ33" s="308"/>
      <c r="BA33" s="308"/>
      <c r="BB33" s="308"/>
      <c r="BC33" s="361"/>
      <c r="BD33" s="269" t="str">
        <f>IF('最大、最小接続数計算'!BT33="","",'最大、最小接続数計算'!BT33)</f>
        <v/>
      </c>
      <c r="BE33" s="221"/>
      <c r="BF33" s="221"/>
      <c r="BG33" s="221"/>
      <c r="BH33" s="221"/>
      <c r="BI33" s="222"/>
      <c r="BJ33" s="269" t="str">
        <f>IF('最大、最小接続数計算'!BZ33="","",'最大、最小接続数計算'!BZ33)</f>
        <v/>
      </c>
      <c r="BK33" s="221"/>
      <c r="BL33" s="221"/>
      <c r="BM33" s="221"/>
      <c r="BN33" s="221"/>
      <c r="BO33" s="222"/>
      <c r="BP33" s="269" t="str">
        <f>IF('最大、最小接続数計算'!CF33="","",'最大、最小接続数計算'!CF33)</f>
        <v/>
      </c>
      <c r="BQ33" s="221"/>
      <c r="BR33" s="221"/>
      <c r="BS33" s="221"/>
      <c r="BT33" s="221"/>
      <c r="BU33" s="222"/>
      <c r="BV33" s="269" t="str">
        <f>IF('最大、最小接続数計算'!CL33="","",'最大、最小接続数計算'!CL33)</f>
        <v/>
      </c>
      <c r="BW33" s="221"/>
      <c r="BX33" s="221"/>
      <c r="BY33" s="221"/>
      <c r="BZ33" s="221"/>
      <c r="CA33" s="222"/>
      <c r="CB33" s="269" t="str">
        <f>IF('最大、最小接続数計算'!CR33="","",'最大、最小接続数計算'!CR33)</f>
        <v/>
      </c>
      <c r="CC33" s="221"/>
      <c r="CD33" s="221"/>
      <c r="CE33" s="221"/>
      <c r="CF33" s="221"/>
      <c r="CG33" s="222"/>
      <c r="CH33" s="269" t="str">
        <f>IF('最大、最小接続数計算'!CX33="","",'最大、最小接続数計算'!CX33)</f>
        <v/>
      </c>
      <c r="CI33" s="221"/>
      <c r="CJ33" s="221"/>
      <c r="CK33" s="221"/>
      <c r="CL33" s="221"/>
      <c r="CM33" s="306"/>
      <c r="CN33" s="7"/>
    </row>
    <row r="34" spans="1:92" s="1" customFormat="1" ht="18" customHeight="1" thickBot="1">
      <c r="A34" s="7"/>
      <c r="B34" s="7"/>
      <c r="C34" s="462" t="s">
        <v>143</v>
      </c>
      <c r="D34" s="463"/>
      <c r="E34" s="463"/>
      <c r="F34" s="463"/>
      <c r="G34" s="463"/>
      <c r="H34" s="463"/>
      <c r="I34" s="464"/>
      <c r="J34" s="465" t="str">
        <f>IF(OR(OR($AJ$26=2,$AJ$26=3,$AJ$26=4),(AG19+AG20+AG21+AG22)=0),"-",IFERROR($AD$19*$AG$19,0)+IFERROR($AD$20*$AG$20,0)+IFERROR($AD$21*$AG$21,0)+IFERROR($AD$22*$AG$22,0))</f>
        <v>-</v>
      </c>
      <c r="K34" s="466"/>
      <c r="L34" s="466"/>
      <c r="M34" s="467"/>
      <c r="N34" s="468" t="str">
        <f>IF(OR($AJ$26=2,$AJ$26=3,$AJ$26=4,AJ$26=5),"-",IF($AJ$26=2,"-",IF(J34&lt;=2250,"OK","NG")))</f>
        <v>-</v>
      </c>
      <c r="O34" s="469"/>
      <c r="P34" s="469"/>
      <c r="Q34" s="470"/>
      <c r="R34" s="471" t="s">
        <v>185</v>
      </c>
      <c r="S34" s="463"/>
      <c r="T34" s="463"/>
      <c r="U34" s="463"/>
      <c r="V34" s="463"/>
      <c r="W34" s="472"/>
      <c r="X34" s="7"/>
      <c r="Y34" s="7"/>
      <c r="Z34" s="7"/>
      <c r="AA34" s="7"/>
      <c r="AB34" s="7"/>
      <c r="AC34" s="7"/>
      <c r="AD34" s="7"/>
      <c r="AE34" s="7"/>
      <c r="AF34" s="7"/>
      <c r="AG34" s="7"/>
      <c r="AH34" s="7"/>
      <c r="AI34" s="7"/>
      <c r="AJ34" s="7"/>
      <c r="AK34" s="7"/>
      <c r="AL34" s="7"/>
      <c r="AM34" s="7"/>
      <c r="AN34" s="7"/>
      <c r="AO34" s="227">
        <f t="shared" si="0"/>
        <v>28</v>
      </c>
      <c r="AP34" s="221"/>
      <c r="AQ34" s="222"/>
      <c r="AR34" s="269" t="str">
        <f>IF('最大、最小接続数計算'!BH34="","",'最大、最小接続数計算'!BH34)</f>
        <v/>
      </c>
      <c r="AS34" s="221"/>
      <c r="AT34" s="221"/>
      <c r="AU34" s="221"/>
      <c r="AV34" s="221"/>
      <c r="AW34" s="222"/>
      <c r="AX34" s="307" t="str">
        <f>IF('最大、最小接続数計算'!BN34="","",'最大、最小接続数計算'!BN34)</f>
        <v/>
      </c>
      <c r="AY34" s="308"/>
      <c r="AZ34" s="308"/>
      <c r="BA34" s="308"/>
      <c r="BB34" s="308"/>
      <c r="BC34" s="361"/>
      <c r="BD34" s="269" t="str">
        <f>IF('最大、最小接続数計算'!BT34="","",'最大、最小接続数計算'!BT34)</f>
        <v/>
      </c>
      <c r="BE34" s="221"/>
      <c r="BF34" s="221"/>
      <c r="BG34" s="221"/>
      <c r="BH34" s="221"/>
      <c r="BI34" s="222"/>
      <c r="BJ34" s="269" t="str">
        <f>IF('最大、最小接続数計算'!BZ34="","",'最大、最小接続数計算'!BZ34)</f>
        <v/>
      </c>
      <c r="BK34" s="221"/>
      <c r="BL34" s="221"/>
      <c r="BM34" s="221"/>
      <c r="BN34" s="221"/>
      <c r="BO34" s="222"/>
      <c r="BP34" s="269" t="str">
        <f>IF('最大、最小接続数計算'!CF34="","",'最大、最小接続数計算'!CF34)</f>
        <v/>
      </c>
      <c r="BQ34" s="221"/>
      <c r="BR34" s="221"/>
      <c r="BS34" s="221"/>
      <c r="BT34" s="221"/>
      <c r="BU34" s="222"/>
      <c r="BV34" s="269" t="str">
        <f>IF('最大、最小接続数計算'!CL34="","",'最大、最小接続数計算'!CL34)</f>
        <v/>
      </c>
      <c r="BW34" s="221"/>
      <c r="BX34" s="221"/>
      <c r="BY34" s="221"/>
      <c r="BZ34" s="221"/>
      <c r="CA34" s="222"/>
      <c r="CB34" s="269" t="str">
        <f>IF('最大、最小接続数計算'!CR34="","",'最大、最小接続数計算'!CR34)</f>
        <v/>
      </c>
      <c r="CC34" s="221"/>
      <c r="CD34" s="221"/>
      <c r="CE34" s="221"/>
      <c r="CF34" s="221"/>
      <c r="CG34" s="222"/>
      <c r="CH34" s="269" t="str">
        <f>IF('最大、最小接続数計算'!CX34="","",'最大、最小接続数計算'!CX34)</f>
        <v/>
      </c>
      <c r="CI34" s="221"/>
      <c r="CJ34" s="221"/>
      <c r="CK34" s="221"/>
      <c r="CL34" s="221"/>
      <c r="CM34" s="306"/>
      <c r="CN34" s="7"/>
    </row>
    <row r="35" spans="1:92" s="1" customFormat="1" ht="18"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227">
        <f t="shared" si="0"/>
        <v>29</v>
      </c>
      <c r="AP35" s="221"/>
      <c r="AQ35" s="222"/>
      <c r="AR35" s="269" t="str">
        <f>IF('最大、最小接続数計算'!BH35="","",'最大、最小接続数計算'!BH35)</f>
        <v/>
      </c>
      <c r="AS35" s="221"/>
      <c r="AT35" s="221"/>
      <c r="AU35" s="221"/>
      <c r="AV35" s="221"/>
      <c r="AW35" s="222"/>
      <c r="AX35" s="307" t="str">
        <f>IF('最大、最小接続数計算'!BN35="","",'最大、最小接続数計算'!BN35)</f>
        <v/>
      </c>
      <c r="AY35" s="308"/>
      <c r="AZ35" s="308"/>
      <c r="BA35" s="308"/>
      <c r="BB35" s="308"/>
      <c r="BC35" s="361"/>
      <c r="BD35" s="269" t="str">
        <f>IF('最大、最小接続数計算'!BT35="","",'最大、最小接続数計算'!BT35)</f>
        <v/>
      </c>
      <c r="BE35" s="221"/>
      <c r="BF35" s="221"/>
      <c r="BG35" s="221"/>
      <c r="BH35" s="221"/>
      <c r="BI35" s="222"/>
      <c r="BJ35" s="269" t="str">
        <f>IF('最大、最小接続数計算'!BZ35="","",'最大、最小接続数計算'!BZ35)</f>
        <v/>
      </c>
      <c r="BK35" s="221"/>
      <c r="BL35" s="221"/>
      <c r="BM35" s="221"/>
      <c r="BN35" s="221"/>
      <c r="BO35" s="222"/>
      <c r="BP35" s="269" t="str">
        <f>IF('最大、最小接続数計算'!CF35="","",'最大、最小接続数計算'!CF35)</f>
        <v/>
      </c>
      <c r="BQ35" s="221"/>
      <c r="BR35" s="221"/>
      <c r="BS35" s="221"/>
      <c r="BT35" s="221"/>
      <c r="BU35" s="222"/>
      <c r="BV35" s="269" t="str">
        <f>IF('最大、最小接続数計算'!CL35="","",'最大、最小接続数計算'!CL35)</f>
        <v/>
      </c>
      <c r="BW35" s="221"/>
      <c r="BX35" s="221"/>
      <c r="BY35" s="221"/>
      <c r="BZ35" s="221"/>
      <c r="CA35" s="222"/>
      <c r="CB35" s="269" t="str">
        <f>IF('最大、最小接続数計算'!CR35="","",'最大、最小接続数計算'!CR35)</f>
        <v/>
      </c>
      <c r="CC35" s="221"/>
      <c r="CD35" s="221"/>
      <c r="CE35" s="221"/>
      <c r="CF35" s="221"/>
      <c r="CG35" s="222"/>
      <c r="CH35" s="269" t="str">
        <f>IF('最大、最小接続数計算'!CX35="","",'最大、最小接続数計算'!CX35)</f>
        <v/>
      </c>
      <c r="CI35" s="221"/>
      <c r="CJ35" s="221"/>
      <c r="CK35" s="221"/>
      <c r="CL35" s="221"/>
      <c r="CM35" s="306"/>
      <c r="CN35" s="7"/>
    </row>
    <row r="36" spans="1:92" s="1" customFormat="1" ht="18" customHeight="1" thickBot="1">
      <c r="A36" s="7"/>
      <c r="B36" s="7"/>
      <c r="C36" s="12" t="s">
        <v>201</v>
      </c>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375" t="s">
        <v>186</v>
      </c>
      <c r="AK36" s="375"/>
      <c r="AL36" s="7"/>
      <c r="AM36" s="7"/>
      <c r="AN36" s="7"/>
      <c r="AO36" s="478">
        <f t="shared" si="0"/>
        <v>30</v>
      </c>
      <c r="AP36" s="225"/>
      <c r="AQ36" s="226"/>
      <c r="AR36" s="264" t="str">
        <f>IF('最大、最小接続数計算'!BH36="","",'最大、最小接続数計算'!BH36)</f>
        <v/>
      </c>
      <c r="AS36" s="225"/>
      <c r="AT36" s="225"/>
      <c r="AU36" s="225"/>
      <c r="AV36" s="225"/>
      <c r="AW36" s="226"/>
      <c r="AX36" s="405" t="str">
        <f>IF('最大、最小接続数計算'!BN36="","",'最大、最小接続数計算'!BN36)</f>
        <v/>
      </c>
      <c r="AY36" s="405"/>
      <c r="AZ36" s="405"/>
      <c r="BA36" s="405"/>
      <c r="BB36" s="405"/>
      <c r="BC36" s="405"/>
      <c r="BD36" s="476" t="str">
        <f>IF('最大、最小接続数計算'!BT36="","",'最大、最小接続数計算'!BT36)</f>
        <v/>
      </c>
      <c r="BE36" s="476"/>
      <c r="BF36" s="476"/>
      <c r="BG36" s="476"/>
      <c r="BH36" s="476"/>
      <c r="BI36" s="476"/>
      <c r="BJ36" s="476" t="str">
        <f>IF('最大、最小接続数計算'!BZ36="","",'最大、最小接続数計算'!BZ36)</f>
        <v/>
      </c>
      <c r="BK36" s="476"/>
      <c r="BL36" s="476"/>
      <c r="BM36" s="476"/>
      <c r="BN36" s="476"/>
      <c r="BO36" s="476"/>
      <c r="BP36" s="476" t="str">
        <f>IF('最大、最小接続数計算'!CF36="","",'最大、最小接続数計算'!CF36)</f>
        <v/>
      </c>
      <c r="BQ36" s="476"/>
      <c r="BR36" s="476"/>
      <c r="BS36" s="476"/>
      <c r="BT36" s="476"/>
      <c r="BU36" s="476"/>
      <c r="BV36" s="476" t="str">
        <f>IF('最大、最小接続数計算'!CL36="","",'最大、最小接続数計算'!CL36)</f>
        <v/>
      </c>
      <c r="BW36" s="476"/>
      <c r="BX36" s="476"/>
      <c r="BY36" s="476"/>
      <c r="BZ36" s="476"/>
      <c r="CA36" s="476"/>
      <c r="CB36" s="476" t="str">
        <f>IF('最大、最小接続数計算'!CR36="","",'最大、最小接続数計算'!CR36)</f>
        <v/>
      </c>
      <c r="CC36" s="476"/>
      <c r="CD36" s="476"/>
      <c r="CE36" s="476"/>
      <c r="CF36" s="476"/>
      <c r="CG36" s="476"/>
      <c r="CH36" s="476" t="str">
        <f>IF('最大、最小接続数計算'!CX36="","",'最大、最小接続数計算'!CX36)</f>
        <v/>
      </c>
      <c r="CI36" s="476"/>
      <c r="CJ36" s="476"/>
      <c r="CK36" s="476"/>
      <c r="CL36" s="476"/>
      <c r="CM36" s="477"/>
      <c r="CN36" s="7"/>
    </row>
    <row r="37" spans="1:92" s="1" customFormat="1" ht="18" customHeight="1" thickBot="1">
      <c r="A37" s="7"/>
      <c r="B37" s="7"/>
      <c r="C37" s="379" t="str">
        <f>IF($AJ$37=0,"【判定1】がNGのため、【判定2】は実施しません。",IF(OR($AJ$37=1,$AJ$37=2),"OK　この組み合せで太陽電池ストリングを構成できます。",IF($AJ$37=4,"-","NG　各太陽電池モジュールの枚数を見直してください。")))</f>
        <v>-</v>
      </c>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1"/>
      <c r="AJ37" s="382">
        <f>IF(OR($AJ$26=2,$AJ$26=3,$AJ$26=4),0,IF(AND($AJ$26=0,$N$30="OK",$N$31="OK",$N$32="OK",$N$33="OK",$N$34="OK"),1,IF(AND($AJ$26=1,$N$30="OK",$N$31="OK",$N$32="OK",$N$33="OK",$N$34="OK"),2,IF($AJ$26=5,4,3))))</f>
        <v>4</v>
      </c>
      <c r="AK37" s="383"/>
      <c r="AL37" s="66" t="s">
        <v>186</v>
      </c>
      <c r="AM37" s="7"/>
      <c r="AN37" s="7"/>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7"/>
    </row>
    <row r="38" spans="1:92" s="1" customFormat="1" ht="18"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7"/>
    </row>
    <row r="39" spans="1:92" s="1" customFormat="1" ht="18"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7"/>
    </row>
    <row r="40" spans="1:92" s="70" customFormat="1" ht="19.95" customHeight="1">
      <c r="A40" s="69"/>
      <c r="B40" s="72" t="s">
        <v>111</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69"/>
    </row>
    <row r="41" spans="1:92" s="70" customFormat="1" ht="19.95" customHeight="1">
      <c r="A41" s="69"/>
      <c r="B41" s="69"/>
      <c r="C41" s="69" t="s">
        <v>194</v>
      </c>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69"/>
    </row>
    <row r="42" spans="1:92" s="70" customFormat="1" ht="19.95" customHeight="1">
      <c r="A42" s="69"/>
      <c r="B42" s="69"/>
      <c r="C42" s="69" t="s">
        <v>267</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69"/>
    </row>
    <row r="43" spans="1:92" s="70" customFormat="1" ht="19.95" customHeight="1">
      <c r="A43" s="69"/>
      <c r="B43" s="69"/>
      <c r="C43" s="69" t="s">
        <v>258</v>
      </c>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69"/>
    </row>
    <row r="44" spans="1:92" s="70" customFormat="1" ht="19.95"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69"/>
    </row>
    <row r="45" spans="1:92" s="70" customFormat="1" ht="19.95" customHeight="1">
      <c r="A45" s="69"/>
      <c r="B45" s="69"/>
      <c r="C45" s="69" t="s">
        <v>282</v>
      </c>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69"/>
    </row>
    <row r="46" spans="1:92" s="70" customFormat="1" ht="19.95"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69"/>
    </row>
    <row r="47" spans="1:92" s="70" customFormat="1" ht="19.95" customHeight="1">
      <c r="A47" s="69"/>
      <c r="B47" s="69"/>
      <c r="C47" s="69" t="s">
        <v>283</v>
      </c>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69"/>
    </row>
    <row r="48" spans="1:92" s="70" customFormat="1" ht="19.95" customHeight="1">
      <c r="A48" s="69"/>
      <c r="B48" s="69"/>
      <c r="C48" s="69" t="s">
        <v>202</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69"/>
    </row>
    <row r="49" spans="1:92" s="1" customFormat="1" ht="18" customHeight="1">
      <c r="A49" s="7"/>
      <c r="B49" s="7"/>
      <c r="C49" s="69" t="s">
        <v>203</v>
      </c>
      <c r="D49" s="69"/>
      <c r="E49" s="69"/>
      <c r="F49" s="69"/>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7"/>
    </row>
    <row r="50" spans="1:92" s="1" customFormat="1" ht="18" customHeight="1">
      <c r="A50" s="7"/>
      <c r="B50" s="7"/>
      <c r="C50" s="69" t="s">
        <v>199</v>
      </c>
      <c r="D50" s="69"/>
      <c r="E50" s="69"/>
      <c r="F50" s="69"/>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7"/>
    </row>
    <row r="51" spans="1:92" s="1" customFormat="1" ht="18"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7"/>
    </row>
    <row r="52" spans="1:92" s="1" customFormat="1"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7"/>
    </row>
    <row r="53" spans="1:92" s="1" customFormat="1" ht="18"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7"/>
    </row>
    <row r="54" spans="1:92" s="1" customFormat="1" ht="18"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7"/>
    </row>
    <row r="55" spans="1:92" s="1" customFormat="1" ht="18"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7"/>
    </row>
    <row r="56" spans="1:92" s="1" customFormat="1" ht="18"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7"/>
    </row>
    <row r="57" spans="1:92" s="1" customFormat="1" ht="18"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7"/>
    </row>
    <row r="58" spans="1:92" s="1" customFormat="1" ht="18"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7"/>
    </row>
    <row r="59" spans="1:92" s="1" customFormat="1" ht="18"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7"/>
    </row>
    <row r="60" spans="1:92" s="1" customFormat="1" ht="18"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7"/>
    </row>
    <row r="61" spans="1:92" s="1" customFormat="1" ht="18"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7"/>
    </row>
    <row r="62" spans="1:92" s="1" customFormat="1" ht="18"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7"/>
    </row>
    <row r="63" spans="1:92" s="1" customFormat="1" ht="18"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7"/>
    </row>
    <row r="64" spans="1:92" s="1" customFormat="1" ht="18"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7"/>
    </row>
    <row r="65" ht="18" customHeight="1"/>
    <row r="66" ht="18" customHeight="1"/>
    <row r="67" s="13" customFormat="1" ht="18" customHeight="1"/>
    <row r="68" s="13" customFormat="1" ht="18" customHeight="1"/>
    <row r="69" s="13" customFormat="1" ht="18" customHeight="1"/>
    <row r="70" s="13" customFormat="1" ht="18" customHeight="1"/>
    <row r="71" s="13" customFormat="1" ht="18" customHeight="1"/>
    <row r="72" s="13" customFormat="1" ht="18" customHeight="1"/>
    <row r="73" s="13" customFormat="1" ht="18" customHeight="1"/>
    <row r="74" s="13" customFormat="1" ht="18" customHeight="1"/>
    <row r="75" s="13" customFormat="1" ht="18" customHeight="1"/>
    <row r="76" s="13" customFormat="1" ht="18" customHeight="1"/>
    <row r="77" s="13" customFormat="1" ht="18" customHeight="1"/>
    <row r="78" s="13" customFormat="1" ht="18" customHeight="1"/>
    <row r="79" s="13" customFormat="1" ht="18" customHeight="1"/>
    <row r="80" s="13" customFormat="1" ht="18" customHeight="1"/>
    <row r="81" s="13" customFormat="1" ht="18" customHeight="1"/>
    <row r="82" s="13" customFormat="1"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sheetData>
  <sheetProtection algorithmName="SHA-512" hashValue="XyWeX5yH28nmIgF0Ki6EixoaLZDP6g3uPgrXwVP8m6hOAX0hV+6Xv4C8tsOB1hsmdD+BfcIwoVnN3forNZ1xiw==" saltValue="uotDO8PY3VDNB7nMx34kIA==" spinCount="100000" sheet="1" objects="1" scenarios="1"/>
  <mergeCells count="400">
    <mergeCell ref="BP36:BU36"/>
    <mergeCell ref="BV36:CA36"/>
    <mergeCell ref="CB36:CG36"/>
    <mergeCell ref="CH36:CM36"/>
    <mergeCell ref="C37:AI37"/>
    <mergeCell ref="AJ37:AK37"/>
    <mergeCell ref="AJ36:AK36"/>
    <mergeCell ref="AO36:AQ36"/>
    <mergeCell ref="AR36:AW36"/>
    <mergeCell ref="AX36:BC36"/>
    <mergeCell ref="BD36:BI36"/>
    <mergeCell ref="BJ36:BO36"/>
    <mergeCell ref="AO35:AQ35"/>
    <mergeCell ref="AR35:AW35"/>
    <mergeCell ref="AX35:BC35"/>
    <mergeCell ref="BD35:BI35"/>
    <mergeCell ref="BJ35:BO35"/>
    <mergeCell ref="BP35:BU35"/>
    <mergeCell ref="BV35:CA35"/>
    <mergeCell ref="CB35:CG35"/>
    <mergeCell ref="CH35:CM35"/>
    <mergeCell ref="BP33:BU33"/>
    <mergeCell ref="BV33:CA33"/>
    <mergeCell ref="CB33:CG33"/>
    <mergeCell ref="CH33:CM33"/>
    <mergeCell ref="C34:I34"/>
    <mergeCell ref="J34:M34"/>
    <mergeCell ref="N34:Q34"/>
    <mergeCell ref="R34:W34"/>
    <mergeCell ref="AO34:AQ34"/>
    <mergeCell ref="AR34:AW34"/>
    <mergeCell ref="CH34:CM34"/>
    <mergeCell ref="AX34:BC34"/>
    <mergeCell ref="BD34:BI34"/>
    <mergeCell ref="BJ34:BO34"/>
    <mergeCell ref="BP34:BU34"/>
    <mergeCell ref="BV34:CA34"/>
    <mergeCell ref="CB34:CG34"/>
    <mergeCell ref="C33:I33"/>
    <mergeCell ref="J33:M33"/>
    <mergeCell ref="N33:Q33"/>
    <mergeCell ref="R33:W33"/>
    <mergeCell ref="AO33:AQ33"/>
    <mergeCell ref="AR33:AW33"/>
    <mergeCell ref="AX33:BC33"/>
    <mergeCell ref="BD33:BI33"/>
    <mergeCell ref="BJ33:BO33"/>
    <mergeCell ref="BP31:BU31"/>
    <mergeCell ref="BV31:CA31"/>
    <mergeCell ref="CB31:CG31"/>
    <mergeCell ref="CH31:CM31"/>
    <mergeCell ref="C32:I32"/>
    <mergeCell ref="J32:M32"/>
    <mergeCell ref="N32:Q32"/>
    <mergeCell ref="R32:W32"/>
    <mergeCell ref="AO32:AQ32"/>
    <mergeCell ref="AR32:AW32"/>
    <mergeCell ref="CH32:CM32"/>
    <mergeCell ref="AX32:BC32"/>
    <mergeCell ref="BD32:BI32"/>
    <mergeCell ref="BJ32:BO32"/>
    <mergeCell ref="BP32:BU32"/>
    <mergeCell ref="BV32:CA32"/>
    <mergeCell ref="CB32:CG32"/>
    <mergeCell ref="C31:I31"/>
    <mergeCell ref="J31:M31"/>
    <mergeCell ref="N31:Q31"/>
    <mergeCell ref="R31:W31"/>
    <mergeCell ref="AO31:AQ31"/>
    <mergeCell ref="AR31:AW31"/>
    <mergeCell ref="AX31:BC31"/>
    <mergeCell ref="BD31:BI31"/>
    <mergeCell ref="BJ31:BO31"/>
    <mergeCell ref="BP29:BU29"/>
    <mergeCell ref="BV29:CA29"/>
    <mergeCell ref="CB29:CG29"/>
    <mergeCell ref="CH29:CM29"/>
    <mergeCell ref="C30:I30"/>
    <mergeCell ref="J30:M30"/>
    <mergeCell ref="N30:Q30"/>
    <mergeCell ref="R30:W30"/>
    <mergeCell ref="AO30:AQ30"/>
    <mergeCell ref="AR30:AW30"/>
    <mergeCell ref="CH30:CM30"/>
    <mergeCell ref="AX30:BC30"/>
    <mergeCell ref="BD30:BI30"/>
    <mergeCell ref="BJ30:BO30"/>
    <mergeCell ref="BP30:BU30"/>
    <mergeCell ref="BV30:CA30"/>
    <mergeCell ref="CB30:CG30"/>
    <mergeCell ref="C29:I29"/>
    <mergeCell ref="J29:M29"/>
    <mergeCell ref="N29:Q29"/>
    <mergeCell ref="R29:W29"/>
    <mergeCell ref="AO29:AQ29"/>
    <mergeCell ref="AR29:AW29"/>
    <mergeCell ref="AX29:BC29"/>
    <mergeCell ref="BD29:BI29"/>
    <mergeCell ref="BJ29:BO29"/>
    <mergeCell ref="AO28:AQ28"/>
    <mergeCell ref="AR28:AW28"/>
    <mergeCell ref="AX28:BC28"/>
    <mergeCell ref="BD28:BI28"/>
    <mergeCell ref="BJ28:BO28"/>
    <mergeCell ref="BP28:BU28"/>
    <mergeCell ref="BV28:CA28"/>
    <mergeCell ref="CB28:CG28"/>
    <mergeCell ref="CH28:CM28"/>
    <mergeCell ref="AO27:AQ27"/>
    <mergeCell ref="AR27:AW27"/>
    <mergeCell ref="AX27:BC27"/>
    <mergeCell ref="BD27:BI27"/>
    <mergeCell ref="BJ27:BO27"/>
    <mergeCell ref="BP27:BU27"/>
    <mergeCell ref="BV27:CA27"/>
    <mergeCell ref="CB27:CG27"/>
    <mergeCell ref="CH27:CM27"/>
    <mergeCell ref="CH25:CM25"/>
    <mergeCell ref="C26:AI26"/>
    <mergeCell ref="AJ26:AK26"/>
    <mergeCell ref="AO26:AQ26"/>
    <mergeCell ref="AR26:AW26"/>
    <mergeCell ref="AX26:BC26"/>
    <mergeCell ref="BD26:BI26"/>
    <mergeCell ref="BJ26:BO26"/>
    <mergeCell ref="BP26:BU26"/>
    <mergeCell ref="BV26:CA26"/>
    <mergeCell ref="CB26:CG26"/>
    <mergeCell ref="CH26:CM26"/>
    <mergeCell ref="AJ25:AK25"/>
    <mergeCell ref="AO25:AQ25"/>
    <mergeCell ref="AR25:AW25"/>
    <mergeCell ref="AX25:BC25"/>
    <mergeCell ref="BD25:BI25"/>
    <mergeCell ref="BJ25:BO25"/>
    <mergeCell ref="BP25:BU25"/>
    <mergeCell ref="BV25:CA25"/>
    <mergeCell ref="CB25:CG25"/>
    <mergeCell ref="AO24:AQ24"/>
    <mergeCell ref="AR24:AW24"/>
    <mergeCell ref="AX24:BC24"/>
    <mergeCell ref="BD24:BI24"/>
    <mergeCell ref="BJ24:BO24"/>
    <mergeCell ref="BP24:BU24"/>
    <mergeCell ref="BV24:CA24"/>
    <mergeCell ref="CB24:CG24"/>
    <mergeCell ref="CH24:CM24"/>
    <mergeCell ref="CH22:CM22"/>
    <mergeCell ref="AO23:AQ23"/>
    <mergeCell ref="AR23:AW23"/>
    <mergeCell ref="AX23:BC23"/>
    <mergeCell ref="BD23:BI23"/>
    <mergeCell ref="BJ23:BO23"/>
    <mergeCell ref="BP23:BU23"/>
    <mergeCell ref="BV23:CA23"/>
    <mergeCell ref="CB23:CG23"/>
    <mergeCell ref="CH23:CM23"/>
    <mergeCell ref="AX22:BC22"/>
    <mergeCell ref="BD22:BI22"/>
    <mergeCell ref="BJ22:BO22"/>
    <mergeCell ref="X21:Z21"/>
    <mergeCell ref="AA21:AC21"/>
    <mergeCell ref="BP22:BU22"/>
    <mergeCell ref="BV22:CA22"/>
    <mergeCell ref="CB22:CG22"/>
    <mergeCell ref="C21:E21"/>
    <mergeCell ref="F21:I21"/>
    <mergeCell ref="J21:M21"/>
    <mergeCell ref="C22:E22"/>
    <mergeCell ref="F22:I22"/>
    <mergeCell ref="J22:M22"/>
    <mergeCell ref="N22:Q22"/>
    <mergeCell ref="R22:T22"/>
    <mergeCell ref="U22:W22"/>
    <mergeCell ref="X22:Z22"/>
    <mergeCell ref="AA22:AC22"/>
    <mergeCell ref="AD22:AF22"/>
    <mergeCell ref="N21:Q21"/>
    <mergeCell ref="R21:T21"/>
    <mergeCell ref="U21:W21"/>
    <mergeCell ref="AG22:AI22"/>
    <mergeCell ref="AO22:AQ22"/>
    <mergeCell ref="AR22:AW22"/>
    <mergeCell ref="CB20:CG20"/>
    <mergeCell ref="CH20:CM20"/>
    <mergeCell ref="AA20:AC20"/>
    <mergeCell ref="AD20:AF20"/>
    <mergeCell ref="AG20:AI20"/>
    <mergeCell ref="AO20:AQ20"/>
    <mergeCell ref="AR20:AW20"/>
    <mergeCell ref="AX20:BC20"/>
    <mergeCell ref="AD21:AF21"/>
    <mergeCell ref="AG21:AI21"/>
    <mergeCell ref="AO21:AQ21"/>
    <mergeCell ref="AR21:AW21"/>
    <mergeCell ref="CH21:CM21"/>
    <mergeCell ref="AX21:BC21"/>
    <mergeCell ref="BD21:BI21"/>
    <mergeCell ref="BJ21:BO21"/>
    <mergeCell ref="BP21:BU21"/>
    <mergeCell ref="BV21:CA21"/>
    <mergeCell ref="CB21:CG21"/>
    <mergeCell ref="CH19:CM19"/>
    <mergeCell ref="C20:E20"/>
    <mergeCell ref="F20:I20"/>
    <mergeCell ref="J20:M20"/>
    <mergeCell ref="N20:Q20"/>
    <mergeCell ref="R20:T20"/>
    <mergeCell ref="U20:W20"/>
    <mergeCell ref="X20:Z20"/>
    <mergeCell ref="AO19:AQ19"/>
    <mergeCell ref="AR19:AW19"/>
    <mergeCell ref="AX19:BC19"/>
    <mergeCell ref="BD19:BI19"/>
    <mergeCell ref="BJ19:BO19"/>
    <mergeCell ref="BP19:BU19"/>
    <mergeCell ref="U19:W19"/>
    <mergeCell ref="X19:Z19"/>
    <mergeCell ref="AA19:AC19"/>
    <mergeCell ref="AD19:AF19"/>
    <mergeCell ref="AG19:AI19"/>
    <mergeCell ref="AJ19:AK19"/>
    <mergeCell ref="BD20:BI20"/>
    <mergeCell ref="BJ20:BO20"/>
    <mergeCell ref="BP20:BU20"/>
    <mergeCell ref="BV20:CA20"/>
    <mergeCell ref="C19:E19"/>
    <mergeCell ref="F19:I19"/>
    <mergeCell ref="J19:M19"/>
    <mergeCell ref="N19:Q19"/>
    <mergeCell ref="R19:T19"/>
    <mergeCell ref="AD17:AF18"/>
    <mergeCell ref="AG17:AI18"/>
    <mergeCell ref="BV19:CA19"/>
    <mergeCell ref="CB19:CG19"/>
    <mergeCell ref="BP17:BU17"/>
    <mergeCell ref="BV17:CA17"/>
    <mergeCell ref="CB17:CG17"/>
    <mergeCell ref="C17:E18"/>
    <mergeCell ref="F17:I18"/>
    <mergeCell ref="J17:M18"/>
    <mergeCell ref="N17:Q18"/>
    <mergeCell ref="R17:T18"/>
    <mergeCell ref="U17:W18"/>
    <mergeCell ref="X17:Z18"/>
    <mergeCell ref="AA17:AC18"/>
    <mergeCell ref="CH17:CM17"/>
    <mergeCell ref="AJ18:AK18"/>
    <mergeCell ref="AO18:AQ18"/>
    <mergeCell ref="AR18:AW18"/>
    <mergeCell ref="AX18:BC18"/>
    <mergeCell ref="BD18:BI18"/>
    <mergeCell ref="AO17:AQ17"/>
    <mergeCell ref="AR17:AW17"/>
    <mergeCell ref="AX17:BC17"/>
    <mergeCell ref="BD17:BI17"/>
    <mergeCell ref="BJ18:BO18"/>
    <mergeCell ref="BP18:BU18"/>
    <mergeCell ref="BV18:CA18"/>
    <mergeCell ref="CB18:CG18"/>
    <mergeCell ref="CH18:CM18"/>
    <mergeCell ref="BJ17:BO17"/>
    <mergeCell ref="AO16:AQ16"/>
    <mergeCell ref="AR16:AW16"/>
    <mergeCell ref="AX16:BC16"/>
    <mergeCell ref="BD16:BI16"/>
    <mergeCell ref="BJ16:BO16"/>
    <mergeCell ref="BP16:BU16"/>
    <mergeCell ref="BV16:CA16"/>
    <mergeCell ref="CB16:CG16"/>
    <mergeCell ref="CH16:CM16"/>
    <mergeCell ref="AO15:AQ15"/>
    <mergeCell ref="AR15:AW15"/>
    <mergeCell ref="AX15:BC15"/>
    <mergeCell ref="BD15:BI15"/>
    <mergeCell ref="BJ15:BO15"/>
    <mergeCell ref="BP15:BU15"/>
    <mergeCell ref="BV15:CA15"/>
    <mergeCell ref="CB15:CG15"/>
    <mergeCell ref="CH15:CM15"/>
    <mergeCell ref="CH13:CM13"/>
    <mergeCell ref="C14:H14"/>
    <mergeCell ref="AO14:AQ14"/>
    <mergeCell ref="AR14:AW14"/>
    <mergeCell ref="AX14:BC14"/>
    <mergeCell ref="BD14:BI14"/>
    <mergeCell ref="BJ14:BO14"/>
    <mergeCell ref="BP14:BU14"/>
    <mergeCell ref="BV14:CA14"/>
    <mergeCell ref="CB14:CG14"/>
    <mergeCell ref="CH14:CM14"/>
    <mergeCell ref="C13:H13"/>
    <mergeCell ref="AO13:AQ13"/>
    <mergeCell ref="AR13:AW13"/>
    <mergeCell ref="AX13:BC13"/>
    <mergeCell ref="BD13:BI13"/>
    <mergeCell ref="BJ13:BO13"/>
    <mergeCell ref="BP13:BU13"/>
    <mergeCell ref="BV13:CA13"/>
    <mergeCell ref="CB13:CG13"/>
    <mergeCell ref="CB11:CG11"/>
    <mergeCell ref="CH11:CM11"/>
    <mergeCell ref="AO12:AQ12"/>
    <mergeCell ref="AR12:AW12"/>
    <mergeCell ref="AX12:BC12"/>
    <mergeCell ref="BD12:BI12"/>
    <mergeCell ref="BJ12:BO12"/>
    <mergeCell ref="BP12:BU12"/>
    <mergeCell ref="BV12:CA12"/>
    <mergeCell ref="CB12:CG12"/>
    <mergeCell ref="CH12:CM12"/>
    <mergeCell ref="AX11:BC11"/>
    <mergeCell ref="BD11:BI11"/>
    <mergeCell ref="AR10:AW10"/>
    <mergeCell ref="AX10:BC10"/>
    <mergeCell ref="BD10:BI10"/>
    <mergeCell ref="BJ10:BO10"/>
    <mergeCell ref="BP10:BU10"/>
    <mergeCell ref="BV10:CA10"/>
    <mergeCell ref="BJ11:BO11"/>
    <mergeCell ref="BP11:BU11"/>
    <mergeCell ref="BV11:CA11"/>
    <mergeCell ref="BJ9:BO9"/>
    <mergeCell ref="BP9:BU9"/>
    <mergeCell ref="BV9:CA9"/>
    <mergeCell ref="CB9:CG9"/>
    <mergeCell ref="CH9:CM9"/>
    <mergeCell ref="M10:O12"/>
    <mergeCell ref="R10:T12"/>
    <mergeCell ref="Z10:AB12"/>
    <mergeCell ref="AE10:AG12"/>
    <mergeCell ref="AO10:AQ10"/>
    <mergeCell ref="AD9:AE9"/>
    <mergeCell ref="AG9:AH9"/>
    <mergeCell ref="AO9:AQ9"/>
    <mergeCell ref="AR9:AW9"/>
    <mergeCell ref="AX9:BC9"/>
    <mergeCell ref="BD9:BI9"/>
    <mergeCell ref="CB10:CG10"/>
    <mergeCell ref="CH10:CM10"/>
    <mergeCell ref="P11:Q11"/>
    <mergeCell ref="V11:X11"/>
    <mergeCell ref="AC11:AD11"/>
    <mergeCell ref="AJ11:AK11"/>
    <mergeCell ref="AO11:AQ11"/>
    <mergeCell ref="AR11:AW11"/>
    <mergeCell ref="L9:M9"/>
    <mergeCell ref="O9:P9"/>
    <mergeCell ref="Q9:R9"/>
    <mergeCell ref="T9:U9"/>
    <mergeCell ref="Y9:Z9"/>
    <mergeCell ref="AB9:AC9"/>
    <mergeCell ref="AG8:AH8"/>
    <mergeCell ref="AO8:AQ8"/>
    <mergeCell ref="AR8:AW8"/>
    <mergeCell ref="BV7:CA7"/>
    <mergeCell ref="CB7:CG7"/>
    <mergeCell ref="CH7:CM7"/>
    <mergeCell ref="L8:M8"/>
    <mergeCell ref="O8:P8"/>
    <mergeCell ref="Q8:R8"/>
    <mergeCell ref="T8:U8"/>
    <mergeCell ref="Y8:Z8"/>
    <mergeCell ref="AB8:AC8"/>
    <mergeCell ref="AD8:AE8"/>
    <mergeCell ref="AO7:AQ7"/>
    <mergeCell ref="AR7:AW7"/>
    <mergeCell ref="AX7:BC7"/>
    <mergeCell ref="BD7:BI7"/>
    <mergeCell ref="BJ7:BO7"/>
    <mergeCell ref="BP7:BU7"/>
    <mergeCell ref="BP8:BU8"/>
    <mergeCell ref="BV8:CA8"/>
    <mergeCell ref="CB8:CG8"/>
    <mergeCell ref="CH8:CM8"/>
    <mergeCell ref="AX8:BC8"/>
    <mergeCell ref="BD8:BI8"/>
    <mergeCell ref="BJ8:BO8"/>
    <mergeCell ref="AA4:AB4"/>
    <mergeCell ref="R5:X5"/>
    <mergeCell ref="AA5:AB5"/>
    <mergeCell ref="AC5:AM5"/>
    <mergeCell ref="AO5:AQ5"/>
    <mergeCell ref="AR5:AW5"/>
    <mergeCell ref="CH5:CM5"/>
    <mergeCell ref="AO6:AQ6"/>
    <mergeCell ref="AR6:AW6"/>
    <mergeCell ref="AX6:BC6"/>
    <mergeCell ref="BD6:BI6"/>
    <mergeCell ref="BJ6:BO6"/>
    <mergeCell ref="BP6:BU6"/>
    <mergeCell ref="BV6:CA6"/>
    <mergeCell ref="CB6:CG6"/>
    <mergeCell ref="CH6:CM6"/>
    <mergeCell ref="AX5:BC5"/>
    <mergeCell ref="BD5:BI5"/>
    <mergeCell ref="BJ5:BO5"/>
    <mergeCell ref="BP5:BU5"/>
    <mergeCell ref="BV5:CA5"/>
    <mergeCell ref="CB5:CG5"/>
  </mergeCells>
  <phoneticPr fontId="1"/>
  <conditionalFormatting sqref="C26">
    <cfRule type="containsText" dxfId="4" priority="9" operator="containsText" text="NG">
      <formula>NOT(ISERROR(SEARCH("NG",C26)))</formula>
    </cfRule>
  </conditionalFormatting>
  <conditionalFormatting sqref="C37">
    <cfRule type="containsText" dxfId="3" priority="8" operator="containsText" text="NG">
      <formula>NOT(ISERROR(SEARCH("NG",C37)))</formula>
    </cfRule>
  </conditionalFormatting>
  <conditionalFormatting sqref="N30:Q34">
    <cfRule type="containsText" dxfId="2" priority="3" operator="containsText" text="NG">
      <formula>NOT(ISERROR(SEARCH("NG",N30)))</formula>
    </cfRule>
  </conditionalFormatting>
  <conditionalFormatting sqref="AA5:AB5">
    <cfRule type="cellIs" dxfId="1" priority="1" operator="equal">
      <formula>"NG"</formula>
    </cfRule>
  </conditionalFormatting>
  <conditionalFormatting sqref="AJ12:AK12">
    <cfRule type="cellIs" dxfId="0" priority="2" operator="equal">
      <formula>"NG"</formula>
    </cfRule>
  </conditionalFormatting>
  <dataValidations count="1">
    <dataValidation type="list" allowBlank="1" showInputMessage="1" showErrorMessage="1" sqref="C19:E22" xr:uid="{07DB7662-A1B3-491E-ACC5-CB7CC9AC2276}">
      <formula1>"　,1,2,3,4,5,6,7,8,9,10,11,12,13,14,15,16,17,18,19,20,21,22,23,24,25,26,27,28,29,30"</formula1>
    </dataValidation>
  </dataValidations>
  <pageMargins left="0.78740157480314965" right="0.39370078740157483" top="0.78740157480314965" bottom="0.39370078740157483" header="0.31496062992125984" footer="0.31496062992125984"/>
  <pageSetup paperSize="9" scale="3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R579"/>
  <sheetViews>
    <sheetView zoomScale="70" zoomScaleNormal="70" zoomScalePageLayoutView="90" workbookViewId="0">
      <selection activeCell="N11" sqref="N11:Q11"/>
    </sheetView>
  </sheetViews>
  <sheetFormatPr defaultColWidth="13" defaultRowHeight="19.8"/>
  <cols>
    <col min="1" max="226" width="3.6328125" customWidth="1"/>
  </cols>
  <sheetData>
    <row r="1" spans="1:17" s="1" customFormat="1" ht="14.4"/>
    <row r="2" spans="1:17" s="1" customFormat="1" ht="20.100000000000001" customHeight="1">
      <c r="A2" s="3" t="s">
        <v>43</v>
      </c>
    </row>
    <row r="3" spans="1:17" s="1" customFormat="1" ht="18" customHeight="1"/>
    <row r="4" spans="1:17" s="1" customFormat="1" ht="18" customHeight="1" thickBot="1">
      <c r="B4" s="2" t="s">
        <v>26</v>
      </c>
    </row>
    <row r="5" spans="1:17" s="1" customFormat="1" ht="18" customHeight="1">
      <c r="B5" s="502" t="s">
        <v>0</v>
      </c>
      <c r="C5" s="503"/>
      <c r="D5" s="503"/>
      <c r="E5" s="503"/>
      <c r="F5" s="503"/>
      <c r="G5" s="503"/>
      <c r="H5" s="503"/>
      <c r="I5" s="504" t="s">
        <v>1</v>
      </c>
      <c r="J5" s="505"/>
      <c r="K5" s="505"/>
      <c r="L5" s="504" t="s">
        <v>37</v>
      </c>
      <c r="M5" s="506"/>
      <c r="N5" s="504" t="s">
        <v>2</v>
      </c>
      <c r="O5" s="505"/>
      <c r="P5" s="505"/>
      <c r="Q5" s="507"/>
    </row>
    <row r="6" spans="1:17" s="1" customFormat="1" ht="18" customHeight="1">
      <c r="B6" s="508" t="s">
        <v>15</v>
      </c>
      <c r="C6" s="509"/>
      <c r="D6" s="509"/>
      <c r="E6" s="509"/>
      <c r="F6" s="509"/>
      <c r="G6" s="509"/>
      <c r="H6" s="509"/>
      <c r="I6" s="494" t="s">
        <v>29</v>
      </c>
      <c r="J6" s="494"/>
      <c r="K6" s="495"/>
      <c r="L6" s="495" t="s">
        <v>7</v>
      </c>
      <c r="M6" s="496"/>
      <c r="N6" s="497">
        <v>450</v>
      </c>
      <c r="O6" s="498"/>
      <c r="P6" s="498"/>
      <c r="Q6" s="499"/>
    </row>
    <row r="7" spans="1:17" s="1" customFormat="1" ht="18" customHeight="1">
      <c r="B7" s="508" t="s">
        <v>17</v>
      </c>
      <c r="C7" s="509"/>
      <c r="D7" s="509"/>
      <c r="E7" s="509"/>
      <c r="F7" s="509"/>
      <c r="G7" s="509"/>
      <c r="H7" s="509"/>
      <c r="I7" s="494" t="s">
        <v>30</v>
      </c>
      <c r="J7" s="494"/>
      <c r="K7" s="495"/>
      <c r="L7" s="495" t="s">
        <v>24</v>
      </c>
      <c r="M7" s="496"/>
      <c r="N7" s="497">
        <v>90</v>
      </c>
      <c r="O7" s="498"/>
      <c r="P7" s="498"/>
      <c r="Q7" s="499"/>
    </row>
    <row r="8" spans="1:17" s="1" customFormat="1" ht="18" customHeight="1">
      <c r="B8" s="508" t="s">
        <v>16</v>
      </c>
      <c r="C8" s="509"/>
      <c r="D8" s="509"/>
      <c r="E8" s="509"/>
      <c r="F8" s="509"/>
      <c r="G8" s="509"/>
      <c r="H8" s="509"/>
      <c r="I8" s="494" t="s">
        <v>31</v>
      </c>
      <c r="J8" s="494"/>
      <c r="K8" s="495"/>
      <c r="L8" s="495" t="s">
        <v>24</v>
      </c>
      <c r="M8" s="496"/>
      <c r="N8" s="497">
        <v>330</v>
      </c>
      <c r="O8" s="498"/>
      <c r="P8" s="498"/>
      <c r="Q8" s="499"/>
    </row>
    <row r="9" spans="1:17" s="1" customFormat="1" ht="18" customHeight="1">
      <c r="B9" s="508" t="s">
        <v>20</v>
      </c>
      <c r="C9" s="509"/>
      <c r="D9" s="509"/>
      <c r="E9" s="509"/>
      <c r="F9" s="509"/>
      <c r="G9" s="509"/>
      <c r="H9" s="509"/>
      <c r="I9" s="494" t="s">
        <v>32</v>
      </c>
      <c r="J9" s="494"/>
      <c r="K9" s="495"/>
      <c r="L9" s="495" t="s">
        <v>24</v>
      </c>
      <c r="M9" s="496"/>
      <c r="N9" s="497">
        <v>380</v>
      </c>
      <c r="O9" s="498"/>
      <c r="P9" s="498"/>
      <c r="Q9" s="499"/>
    </row>
    <row r="10" spans="1:17" s="1" customFormat="1" ht="18" customHeight="1">
      <c r="B10" s="508" t="s">
        <v>18</v>
      </c>
      <c r="C10" s="509"/>
      <c r="D10" s="509"/>
      <c r="E10" s="509"/>
      <c r="F10" s="509"/>
      <c r="G10" s="509"/>
      <c r="H10" s="509"/>
      <c r="I10" s="494" t="s">
        <v>33</v>
      </c>
      <c r="J10" s="494"/>
      <c r="K10" s="495"/>
      <c r="L10" s="495" t="s">
        <v>25</v>
      </c>
      <c r="M10" s="496"/>
      <c r="N10" s="497">
        <v>13.500999999999999</v>
      </c>
      <c r="O10" s="498"/>
      <c r="P10" s="498"/>
      <c r="Q10" s="499"/>
    </row>
    <row r="11" spans="1:17" s="1" customFormat="1" ht="18" customHeight="1">
      <c r="B11" s="508" t="s">
        <v>19</v>
      </c>
      <c r="C11" s="509"/>
      <c r="D11" s="509"/>
      <c r="E11" s="509"/>
      <c r="F11" s="509"/>
      <c r="G11" s="509"/>
      <c r="H11" s="509"/>
      <c r="I11" s="494" t="s">
        <v>34</v>
      </c>
      <c r="J11" s="494"/>
      <c r="K11" s="495"/>
      <c r="L11" s="495" t="s">
        <v>25</v>
      </c>
      <c r="M11" s="496"/>
      <c r="N11" s="497">
        <v>10.500999999999999</v>
      </c>
      <c r="O11" s="498"/>
      <c r="P11" s="498"/>
      <c r="Q11" s="499"/>
    </row>
    <row r="12" spans="1:17" s="1" customFormat="1" ht="18" customHeight="1">
      <c r="B12" s="492" t="s">
        <v>118</v>
      </c>
      <c r="C12" s="493"/>
      <c r="D12" s="493"/>
      <c r="E12" s="493"/>
      <c r="F12" s="493"/>
      <c r="G12" s="493"/>
      <c r="H12" s="493"/>
      <c r="I12" s="494" t="s">
        <v>89</v>
      </c>
      <c r="J12" s="494"/>
      <c r="K12" s="495"/>
      <c r="L12" s="495" t="s">
        <v>88</v>
      </c>
      <c r="M12" s="496"/>
      <c r="N12" s="497">
        <v>2.25</v>
      </c>
      <c r="O12" s="498"/>
      <c r="P12" s="498"/>
      <c r="Q12" s="499"/>
    </row>
    <row r="13" spans="1:17" s="1" customFormat="1" ht="18" customHeight="1">
      <c r="B13" s="508" t="s">
        <v>21</v>
      </c>
      <c r="C13" s="509"/>
      <c r="D13" s="509"/>
      <c r="E13" s="509"/>
      <c r="F13" s="509"/>
      <c r="G13" s="509"/>
      <c r="H13" s="509"/>
      <c r="I13" s="494" t="s">
        <v>35</v>
      </c>
      <c r="J13" s="494"/>
      <c r="K13" s="495"/>
      <c r="L13" s="495" t="s">
        <v>23</v>
      </c>
      <c r="M13" s="496"/>
      <c r="N13" s="497">
        <v>0.9</v>
      </c>
      <c r="O13" s="498"/>
      <c r="P13" s="498"/>
      <c r="Q13" s="499"/>
    </row>
    <row r="14" spans="1:17" s="1" customFormat="1" ht="18" customHeight="1" thickBot="1">
      <c r="B14" s="525" t="s">
        <v>22</v>
      </c>
      <c r="C14" s="526"/>
      <c r="D14" s="526"/>
      <c r="E14" s="526"/>
      <c r="F14" s="526"/>
      <c r="G14" s="526"/>
      <c r="H14" s="526"/>
      <c r="I14" s="527" t="s">
        <v>36</v>
      </c>
      <c r="J14" s="527"/>
      <c r="K14" s="500"/>
      <c r="L14" s="500" t="s">
        <v>23</v>
      </c>
      <c r="M14" s="501"/>
      <c r="N14" s="522">
        <v>0.8</v>
      </c>
      <c r="O14" s="523"/>
      <c r="P14" s="523"/>
      <c r="Q14" s="524"/>
    </row>
    <row r="15" spans="1:17" s="1" customFormat="1" ht="18" customHeight="1">
      <c r="B15" s="4"/>
      <c r="C15" s="4"/>
      <c r="D15" s="4"/>
      <c r="E15" s="4"/>
      <c r="F15" s="4"/>
      <c r="G15" s="4"/>
      <c r="H15" s="4"/>
      <c r="I15" s="4"/>
      <c r="J15" s="4"/>
      <c r="K15" s="4"/>
      <c r="L15" s="4"/>
      <c r="M15" s="4"/>
      <c r="N15" s="4"/>
    </row>
    <row r="16" spans="1:17" s="1" customFormat="1" ht="18" customHeight="1">
      <c r="B16" s="4"/>
      <c r="C16" s="4"/>
      <c r="D16" s="4"/>
      <c r="E16" s="4"/>
      <c r="F16" s="4"/>
      <c r="G16" s="4"/>
      <c r="H16" s="4"/>
      <c r="I16" s="4"/>
      <c r="J16" s="4"/>
      <c r="K16" s="4"/>
      <c r="L16" s="4"/>
      <c r="M16" s="4"/>
      <c r="N16" s="4"/>
    </row>
    <row r="17" spans="2:226" s="1" customFormat="1" ht="18" customHeight="1">
      <c r="B17" s="2" t="s">
        <v>38</v>
      </c>
    </row>
    <row r="18" spans="2:226" s="1" customFormat="1" ht="18" customHeight="1" thickBot="1">
      <c r="B18" s="2" t="s">
        <v>63</v>
      </c>
    </row>
    <row r="19" spans="2:226" s="1" customFormat="1" ht="18" customHeight="1">
      <c r="B19" s="502" t="s">
        <v>0</v>
      </c>
      <c r="C19" s="503"/>
      <c r="D19" s="503"/>
      <c r="E19" s="503"/>
      <c r="F19" s="503"/>
      <c r="G19" s="503"/>
      <c r="H19" s="503"/>
      <c r="I19" s="504" t="s">
        <v>1</v>
      </c>
      <c r="J19" s="505"/>
      <c r="K19" s="505"/>
      <c r="L19" s="504" t="s">
        <v>37</v>
      </c>
      <c r="M19" s="506"/>
      <c r="N19" s="504" t="s">
        <v>2</v>
      </c>
      <c r="O19" s="505"/>
      <c r="P19" s="505"/>
      <c r="Q19" s="507"/>
    </row>
    <row r="20" spans="2:226" s="1" customFormat="1" ht="18" customHeight="1">
      <c r="B20" s="510" t="s">
        <v>9</v>
      </c>
      <c r="C20" s="511"/>
      <c r="D20" s="511"/>
      <c r="E20" s="511"/>
      <c r="F20" s="511"/>
      <c r="G20" s="511"/>
      <c r="H20" s="512"/>
      <c r="I20" s="488" t="s">
        <v>39</v>
      </c>
      <c r="J20" s="488"/>
      <c r="K20" s="488"/>
      <c r="L20" s="495" t="s">
        <v>7</v>
      </c>
      <c r="M20" s="496"/>
      <c r="N20" s="495" t="str">
        <f ca="1">'最大、最小接続数計算'!I11</f>
        <v>-</v>
      </c>
      <c r="O20" s="513"/>
      <c r="P20" s="513"/>
      <c r="Q20" s="514"/>
    </row>
    <row r="21" spans="2:226" s="1" customFormat="1" ht="18" customHeight="1">
      <c r="B21" s="510" t="s">
        <v>10</v>
      </c>
      <c r="C21" s="511"/>
      <c r="D21" s="511"/>
      <c r="E21" s="511"/>
      <c r="F21" s="511"/>
      <c r="G21" s="511"/>
      <c r="H21" s="512"/>
      <c r="I21" s="488" t="s">
        <v>40</v>
      </c>
      <c r="J21" s="488"/>
      <c r="K21" s="488"/>
      <c r="L21" s="495" t="s">
        <v>25</v>
      </c>
      <c r="M21" s="496"/>
      <c r="N21" s="495" t="str">
        <f ca="1">'最大、最小接続数計算'!I12</f>
        <v>-</v>
      </c>
      <c r="O21" s="513"/>
      <c r="P21" s="513"/>
      <c r="Q21" s="514"/>
    </row>
    <row r="22" spans="2:226" s="1" customFormat="1" ht="18" customHeight="1">
      <c r="B22" s="510" t="s">
        <v>151</v>
      </c>
      <c r="C22" s="511"/>
      <c r="D22" s="511"/>
      <c r="E22" s="511"/>
      <c r="F22" s="511"/>
      <c r="G22" s="511"/>
      <c r="H22" s="512"/>
      <c r="I22" s="488" t="s">
        <v>12</v>
      </c>
      <c r="J22" s="488"/>
      <c r="K22" s="488"/>
      <c r="L22" s="495" t="s">
        <v>24</v>
      </c>
      <c r="M22" s="496"/>
      <c r="N22" s="495" t="str">
        <f ca="1">'最大、最小接続数計算'!I13</f>
        <v>-</v>
      </c>
      <c r="O22" s="513"/>
      <c r="P22" s="513"/>
      <c r="Q22" s="514"/>
    </row>
    <row r="23" spans="2:226" s="1" customFormat="1" ht="18" customHeight="1">
      <c r="B23" s="510" t="s">
        <v>152</v>
      </c>
      <c r="C23" s="511"/>
      <c r="D23" s="511"/>
      <c r="E23" s="511"/>
      <c r="F23" s="511"/>
      <c r="G23" s="511"/>
      <c r="H23" s="512"/>
      <c r="I23" s="488" t="s">
        <v>13</v>
      </c>
      <c r="J23" s="488"/>
      <c r="K23" s="488"/>
      <c r="L23" s="495" t="s">
        <v>25</v>
      </c>
      <c r="M23" s="496"/>
      <c r="N23" s="495" t="str">
        <f ca="1">'最大、最小接続数計算'!I14</f>
        <v>-</v>
      </c>
      <c r="O23" s="513"/>
      <c r="P23" s="513"/>
      <c r="Q23" s="514"/>
    </row>
    <row r="24" spans="2:226" s="1" customFormat="1" ht="18" customHeight="1" thickBot="1">
      <c r="B24" s="528" t="s">
        <v>153</v>
      </c>
      <c r="C24" s="529"/>
      <c r="D24" s="529"/>
      <c r="E24" s="529"/>
      <c r="F24" s="529"/>
      <c r="G24" s="529"/>
      <c r="H24" s="530"/>
      <c r="I24" s="531" t="s">
        <v>11</v>
      </c>
      <c r="J24" s="531"/>
      <c r="K24" s="531"/>
      <c r="L24" s="500" t="s">
        <v>8</v>
      </c>
      <c r="M24" s="501"/>
      <c r="N24" s="500" t="str">
        <f ca="1">'最大、最小接続数計算'!I15</f>
        <v>-</v>
      </c>
      <c r="O24" s="532"/>
      <c r="P24" s="532"/>
      <c r="Q24" s="533"/>
    </row>
    <row r="25" spans="2:226" s="1" customFormat="1" ht="18" customHeight="1"/>
    <row r="26" spans="2:226" s="1" customFormat="1" ht="18" customHeight="1" thickBot="1">
      <c r="B26" s="2" t="s">
        <v>156</v>
      </c>
    </row>
    <row r="27" spans="2:226" s="1" customFormat="1" ht="18" customHeight="1">
      <c r="B27" s="534" t="s">
        <v>157</v>
      </c>
      <c r="C27" s="535"/>
      <c r="D27" s="535"/>
      <c r="E27" s="535"/>
      <c r="F27" s="535"/>
      <c r="G27" s="535"/>
      <c r="H27" s="536"/>
      <c r="I27" s="537" t="s">
        <v>42</v>
      </c>
      <c r="J27" s="537"/>
      <c r="K27" s="537"/>
      <c r="L27" s="538" t="s">
        <v>41</v>
      </c>
      <c r="M27" s="539"/>
      <c r="N27" s="538">
        <f>'最大、最小接続数計算'!I17</f>
        <v>2.25</v>
      </c>
      <c r="O27" s="540"/>
      <c r="P27" s="540"/>
      <c r="Q27" s="541"/>
    </row>
    <row r="28" spans="2:226" s="1" customFormat="1" ht="18" customHeight="1" thickBot="1">
      <c r="B28" s="542" t="s">
        <v>121</v>
      </c>
      <c r="C28" s="543"/>
      <c r="D28" s="543"/>
      <c r="E28" s="543"/>
      <c r="F28" s="543"/>
      <c r="G28" s="543"/>
      <c r="H28" s="543"/>
      <c r="I28" s="544" t="s">
        <v>120</v>
      </c>
      <c r="J28" s="544"/>
      <c r="K28" s="544"/>
      <c r="L28" s="544" t="s">
        <v>120</v>
      </c>
      <c r="M28" s="544"/>
      <c r="N28" s="544" t="str">
        <f>'最大、最小接続数計算'!I18</f>
        <v>有</v>
      </c>
      <c r="O28" s="544"/>
      <c r="P28" s="544"/>
      <c r="Q28" s="545"/>
      <c r="W28" s="2" t="s">
        <v>48</v>
      </c>
    </row>
    <row r="29" spans="2:226" s="1" customFormat="1" ht="18" customHeight="1" thickBot="1"/>
    <row r="30" spans="2:226" s="1" customFormat="1" ht="18" customHeight="1" thickBot="1">
      <c r="S30" s="552" t="s">
        <v>54</v>
      </c>
      <c r="T30" s="552"/>
      <c r="U30" s="552"/>
      <c r="V30" s="553"/>
      <c r="W30" s="489" t="e">
        <f ca="1">ROUNDUP($N$8/N22,0)</f>
        <v>#VALUE!</v>
      </c>
      <c r="X30" s="490"/>
      <c r="Y30" s="490"/>
      <c r="Z30" s="491"/>
    </row>
    <row r="31" spans="2:226" s="1" customFormat="1" ht="18" customHeight="1" thickBot="1"/>
    <row r="32" spans="2:226" s="1" customFormat="1" ht="18" customHeight="1" thickBot="1">
      <c r="W32" s="489" t="e">
        <f ca="1">$W$30</f>
        <v>#VALUE!</v>
      </c>
      <c r="X32" s="490"/>
      <c r="Y32" s="490"/>
      <c r="Z32" s="491"/>
      <c r="AB32" s="489" t="e">
        <f ca="1">$W$30-1</f>
        <v>#VALUE!</v>
      </c>
      <c r="AC32" s="490"/>
      <c r="AD32" s="490"/>
      <c r="AE32" s="491"/>
      <c r="AG32" s="489" t="e">
        <f ca="1">$W$30-2</f>
        <v>#VALUE!</v>
      </c>
      <c r="AH32" s="490"/>
      <c r="AI32" s="490"/>
      <c r="AJ32" s="491"/>
      <c r="AL32" s="489" t="e">
        <f ca="1">$W$30-3</f>
        <v>#VALUE!</v>
      </c>
      <c r="AM32" s="490"/>
      <c r="AN32" s="490"/>
      <c r="AO32" s="491"/>
      <c r="AQ32" s="489" t="e">
        <f ca="1">$W$30-4</f>
        <v>#VALUE!</v>
      </c>
      <c r="AR32" s="490"/>
      <c r="AS32" s="490"/>
      <c r="AT32" s="491"/>
      <c r="AV32" s="489" t="e">
        <f ca="1">$W$30-5</f>
        <v>#VALUE!</v>
      </c>
      <c r="AW32" s="490"/>
      <c r="AX32" s="490"/>
      <c r="AY32" s="491"/>
      <c r="BA32" s="489" t="e">
        <f ca="1">$W$30-6</f>
        <v>#VALUE!</v>
      </c>
      <c r="BB32" s="490"/>
      <c r="BC32" s="490"/>
      <c r="BD32" s="491"/>
      <c r="BF32" s="489" t="e">
        <f ca="1">$W$30-7</f>
        <v>#VALUE!</v>
      </c>
      <c r="BG32" s="490"/>
      <c r="BH32" s="490"/>
      <c r="BI32" s="491"/>
      <c r="BK32" s="489" t="e">
        <f ca="1">$W$30-8</f>
        <v>#VALUE!</v>
      </c>
      <c r="BL32" s="490"/>
      <c r="BM32" s="490"/>
      <c r="BN32" s="491"/>
      <c r="BP32" s="489" t="e">
        <f ca="1">$W$30-9</f>
        <v>#VALUE!</v>
      </c>
      <c r="BQ32" s="490"/>
      <c r="BR32" s="490"/>
      <c r="BS32" s="491"/>
      <c r="BU32" s="489" t="e">
        <f ca="1">$W$30-10</f>
        <v>#VALUE!</v>
      </c>
      <c r="BV32" s="490"/>
      <c r="BW32" s="490"/>
      <c r="BX32" s="491"/>
      <c r="BZ32" s="489" t="e">
        <f ca="1">$W$30-11</f>
        <v>#VALUE!</v>
      </c>
      <c r="CA32" s="490"/>
      <c r="CB32" s="490"/>
      <c r="CC32" s="491"/>
      <c r="CE32" s="489" t="e">
        <f ca="1">$W$30-12</f>
        <v>#VALUE!</v>
      </c>
      <c r="CF32" s="490"/>
      <c r="CG32" s="490"/>
      <c r="CH32" s="491"/>
      <c r="CJ32" s="489" t="e">
        <f ca="1">$W$30-13</f>
        <v>#VALUE!</v>
      </c>
      <c r="CK32" s="490"/>
      <c r="CL32" s="490"/>
      <c r="CM32" s="491"/>
      <c r="CO32" s="489" t="e">
        <f ca="1">$W$30-14</f>
        <v>#VALUE!</v>
      </c>
      <c r="CP32" s="490"/>
      <c r="CQ32" s="490"/>
      <c r="CR32" s="491"/>
      <c r="CT32" s="489" t="e">
        <f ca="1">$W$30-15</f>
        <v>#VALUE!</v>
      </c>
      <c r="CU32" s="490"/>
      <c r="CV32" s="490"/>
      <c r="CW32" s="491"/>
      <c r="CY32" s="489" t="e">
        <f ca="1">$W$30-16</f>
        <v>#VALUE!</v>
      </c>
      <c r="CZ32" s="490"/>
      <c r="DA32" s="490"/>
      <c r="DB32" s="491"/>
      <c r="DD32" s="489" t="e">
        <f ca="1">$W$30-17</f>
        <v>#VALUE!</v>
      </c>
      <c r="DE32" s="490"/>
      <c r="DF32" s="490"/>
      <c r="DG32" s="491"/>
      <c r="DI32" s="489" t="e">
        <f ca="1">$W$30-18</f>
        <v>#VALUE!</v>
      </c>
      <c r="DJ32" s="490"/>
      <c r="DK32" s="490"/>
      <c r="DL32" s="491"/>
      <c r="DN32" s="489" t="e">
        <f ca="1">$W$30-19</f>
        <v>#VALUE!</v>
      </c>
      <c r="DO32" s="490"/>
      <c r="DP32" s="490"/>
      <c r="DQ32" s="491"/>
      <c r="DS32" s="489" t="e">
        <f ca="1">$W$30-20</f>
        <v>#VALUE!</v>
      </c>
      <c r="DT32" s="490"/>
      <c r="DU32" s="490"/>
      <c r="DV32" s="491"/>
      <c r="DX32" s="489" t="e">
        <f ca="1">$W$30-21</f>
        <v>#VALUE!</v>
      </c>
      <c r="DY32" s="490"/>
      <c r="DZ32" s="490"/>
      <c r="EA32" s="491"/>
      <c r="EC32" s="489" t="e">
        <f ca="1">$W$30-22</f>
        <v>#VALUE!</v>
      </c>
      <c r="ED32" s="490"/>
      <c r="EE32" s="490"/>
      <c r="EF32" s="491"/>
      <c r="EH32" s="489" t="e">
        <f ca="1">$W$30-23</f>
        <v>#VALUE!</v>
      </c>
      <c r="EI32" s="490"/>
      <c r="EJ32" s="490"/>
      <c r="EK32" s="491"/>
      <c r="EM32" s="489" t="e">
        <f ca="1">$W$30-24</f>
        <v>#VALUE!</v>
      </c>
      <c r="EN32" s="490"/>
      <c r="EO32" s="490"/>
      <c r="EP32" s="491"/>
      <c r="ER32" s="489" t="e">
        <f ca="1">$W$30-25</f>
        <v>#VALUE!</v>
      </c>
      <c r="ES32" s="490"/>
      <c r="ET32" s="490"/>
      <c r="EU32" s="491"/>
      <c r="EW32" s="489" t="e">
        <f ca="1">$W$30-26</f>
        <v>#VALUE!</v>
      </c>
      <c r="EX32" s="490"/>
      <c r="EY32" s="490"/>
      <c r="EZ32" s="491"/>
      <c r="FB32" s="489" t="e">
        <f ca="1">$W$30-27</f>
        <v>#VALUE!</v>
      </c>
      <c r="FC32" s="490"/>
      <c r="FD32" s="490"/>
      <c r="FE32" s="491"/>
      <c r="FG32" s="489" t="e">
        <f ca="1">$W$30-28</f>
        <v>#VALUE!</v>
      </c>
      <c r="FH32" s="490"/>
      <c r="FI32" s="490"/>
      <c r="FJ32" s="491"/>
      <c r="FL32" s="489" t="e">
        <f ca="1">$W$30-29</f>
        <v>#VALUE!</v>
      </c>
      <c r="FM32" s="490"/>
      <c r="FN32" s="490"/>
      <c r="FO32" s="491"/>
      <c r="FQ32" s="489" t="e">
        <f ca="1">$W$30-30</f>
        <v>#VALUE!</v>
      </c>
      <c r="FR32" s="490"/>
      <c r="FS32" s="490"/>
      <c r="FT32" s="491"/>
      <c r="FV32" s="489" t="e">
        <f ca="1">$W$30-31</f>
        <v>#VALUE!</v>
      </c>
      <c r="FW32" s="490"/>
      <c r="FX32" s="490"/>
      <c r="FY32" s="491"/>
      <c r="GA32" s="489" t="e">
        <f ca="1">$W$30-32</f>
        <v>#VALUE!</v>
      </c>
      <c r="GB32" s="490"/>
      <c r="GC32" s="490"/>
      <c r="GD32" s="491"/>
      <c r="GF32" s="489" t="e">
        <f ca="1">$W$30-33</f>
        <v>#VALUE!</v>
      </c>
      <c r="GG32" s="490"/>
      <c r="GH32" s="490"/>
      <c r="GI32" s="491"/>
      <c r="GK32" s="489" t="e">
        <f ca="1">$W$30-34</f>
        <v>#VALUE!</v>
      </c>
      <c r="GL32" s="490"/>
      <c r="GM32" s="490"/>
      <c r="GN32" s="491"/>
      <c r="GP32" s="489" t="e">
        <f ca="1">$W$30-35</f>
        <v>#VALUE!</v>
      </c>
      <c r="GQ32" s="490"/>
      <c r="GR32" s="490"/>
      <c r="GS32" s="491"/>
      <c r="GU32" s="489" t="e">
        <f ca="1">$W$30-36</f>
        <v>#VALUE!</v>
      </c>
      <c r="GV32" s="490"/>
      <c r="GW32" s="490"/>
      <c r="GX32" s="491"/>
      <c r="GZ32" s="489" t="e">
        <f ca="1">$W$30-37</f>
        <v>#VALUE!</v>
      </c>
      <c r="HA32" s="490"/>
      <c r="HB32" s="490"/>
      <c r="HC32" s="491"/>
      <c r="HE32" s="489" t="e">
        <f ca="1">$W$30-38</f>
        <v>#VALUE!</v>
      </c>
      <c r="HF32" s="490"/>
      <c r="HG32" s="490"/>
      <c r="HH32" s="491"/>
      <c r="HJ32" s="489" t="e">
        <f ca="1">$W$30-39</f>
        <v>#VALUE!</v>
      </c>
      <c r="HK32" s="490"/>
      <c r="HL32" s="490"/>
      <c r="HM32" s="491"/>
      <c r="HO32" s="489" t="e">
        <f ca="1">$W$30-40</f>
        <v>#VALUE!</v>
      </c>
      <c r="HP32" s="490"/>
      <c r="HQ32" s="490"/>
      <c r="HR32" s="491"/>
    </row>
    <row r="33" spans="19:226" s="1" customFormat="1" ht="18" customHeight="1"/>
    <row r="34" spans="19:226" s="1" customFormat="1" ht="18" customHeight="1">
      <c r="W34" s="488" t="e">
        <f ca="1">W32*$N$20</f>
        <v>#VALUE!</v>
      </c>
      <c r="X34" s="488"/>
      <c r="Y34" s="488"/>
      <c r="Z34" s="488"/>
      <c r="AA34" s="5"/>
      <c r="AB34" s="488" t="e">
        <f ca="1">AB32*$N$20</f>
        <v>#VALUE!</v>
      </c>
      <c r="AC34" s="488"/>
      <c r="AD34" s="488"/>
      <c r="AE34" s="488"/>
      <c r="AF34" s="5"/>
      <c r="AG34" s="488" t="e">
        <f ca="1">AG32*$N$20</f>
        <v>#VALUE!</v>
      </c>
      <c r="AH34" s="488"/>
      <c r="AI34" s="488"/>
      <c r="AJ34" s="488"/>
      <c r="AL34" s="488" t="e">
        <f ca="1">AL32*$N$20</f>
        <v>#VALUE!</v>
      </c>
      <c r="AM34" s="488"/>
      <c r="AN34" s="488"/>
      <c r="AO34" s="488"/>
      <c r="AQ34" s="488" t="e">
        <f ca="1">AQ32*$N$20</f>
        <v>#VALUE!</v>
      </c>
      <c r="AR34" s="488"/>
      <c r="AS34" s="488"/>
      <c r="AT34" s="488"/>
      <c r="AV34" s="488" t="e">
        <f ca="1">AV32*$N$20</f>
        <v>#VALUE!</v>
      </c>
      <c r="AW34" s="488"/>
      <c r="AX34" s="488"/>
      <c r="AY34" s="488"/>
      <c r="AZ34" s="5"/>
      <c r="BA34" s="488" t="e">
        <f ca="1">BA32*$N$20</f>
        <v>#VALUE!</v>
      </c>
      <c r="BB34" s="488"/>
      <c r="BC34" s="488"/>
      <c r="BD34" s="488"/>
      <c r="BE34" s="5"/>
      <c r="BF34" s="488" t="e">
        <f ca="1">BF32*$N$20</f>
        <v>#VALUE!</v>
      </c>
      <c r="BG34" s="488"/>
      <c r="BH34" s="488"/>
      <c r="BI34" s="488"/>
      <c r="BK34" s="488" t="e">
        <f ca="1">BK32*$N$20</f>
        <v>#VALUE!</v>
      </c>
      <c r="BL34" s="488"/>
      <c r="BM34" s="488"/>
      <c r="BN34" s="488"/>
      <c r="BP34" s="488" t="e">
        <f ca="1">BP32*$N$20</f>
        <v>#VALUE!</v>
      </c>
      <c r="BQ34" s="488"/>
      <c r="BR34" s="488"/>
      <c r="BS34" s="488"/>
      <c r="BU34" s="488" t="e">
        <f ca="1">BU32*$N$20</f>
        <v>#VALUE!</v>
      </c>
      <c r="BV34" s="488"/>
      <c r="BW34" s="488"/>
      <c r="BX34" s="488"/>
      <c r="BY34" s="5"/>
      <c r="BZ34" s="488" t="e">
        <f ca="1">BZ32*$N$20</f>
        <v>#VALUE!</v>
      </c>
      <c r="CA34" s="488"/>
      <c r="CB34" s="488"/>
      <c r="CC34" s="488"/>
      <c r="CD34" s="5"/>
      <c r="CE34" s="488" t="e">
        <f ca="1">CE32*$N$20</f>
        <v>#VALUE!</v>
      </c>
      <c r="CF34" s="488"/>
      <c r="CG34" s="488"/>
      <c r="CH34" s="488"/>
      <c r="CJ34" s="488" t="e">
        <f ca="1">CJ32*$N$20</f>
        <v>#VALUE!</v>
      </c>
      <c r="CK34" s="488"/>
      <c r="CL34" s="488"/>
      <c r="CM34" s="488"/>
      <c r="CO34" s="488" t="e">
        <f ca="1">CO32*$N$20</f>
        <v>#VALUE!</v>
      </c>
      <c r="CP34" s="488"/>
      <c r="CQ34" s="488"/>
      <c r="CR34" s="488"/>
      <c r="CT34" s="488" t="e">
        <f ca="1">CT32*$N$20</f>
        <v>#VALUE!</v>
      </c>
      <c r="CU34" s="488"/>
      <c r="CV34" s="488"/>
      <c r="CW34" s="488"/>
      <c r="CX34" s="5"/>
      <c r="CY34" s="488" t="e">
        <f ca="1">CY32*$N$20</f>
        <v>#VALUE!</v>
      </c>
      <c r="CZ34" s="488"/>
      <c r="DA34" s="488"/>
      <c r="DB34" s="488"/>
      <c r="DC34" s="5"/>
      <c r="DD34" s="488" t="e">
        <f ca="1">DD32*$N$20</f>
        <v>#VALUE!</v>
      </c>
      <c r="DE34" s="488"/>
      <c r="DF34" s="488"/>
      <c r="DG34" s="488"/>
      <c r="DI34" s="488" t="e">
        <f ca="1">DI32*$N$20</f>
        <v>#VALUE!</v>
      </c>
      <c r="DJ34" s="488"/>
      <c r="DK34" s="488"/>
      <c r="DL34" s="488"/>
      <c r="DN34" s="488" t="e">
        <f ca="1">DN32*$N$20</f>
        <v>#VALUE!</v>
      </c>
      <c r="DO34" s="488"/>
      <c r="DP34" s="488"/>
      <c r="DQ34" s="488"/>
      <c r="DS34" s="488" t="e">
        <f ca="1">DS32*$N$20</f>
        <v>#VALUE!</v>
      </c>
      <c r="DT34" s="488"/>
      <c r="DU34" s="488"/>
      <c r="DV34" s="488"/>
      <c r="DX34" s="488" t="e">
        <f ca="1">DX32*$N$20</f>
        <v>#VALUE!</v>
      </c>
      <c r="DY34" s="488"/>
      <c r="DZ34" s="488"/>
      <c r="EA34" s="488"/>
      <c r="EC34" s="488" t="e">
        <f ca="1">EC32*$N$20</f>
        <v>#VALUE!</v>
      </c>
      <c r="ED34" s="488"/>
      <c r="EE34" s="488"/>
      <c r="EF34" s="488"/>
      <c r="EH34" s="488" t="e">
        <f ca="1">EH32*$N$20</f>
        <v>#VALUE!</v>
      </c>
      <c r="EI34" s="488"/>
      <c r="EJ34" s="488"/>
      <c r="EK34" s="488"/>
      <c r="EM34" s="488" t="e">
        <f ca="1">EM32*$N$20</f>
        <v>#VALUE!</v>
      </c>
      <c r="EN34" s="488"/>
      <c r="EO34" s="488"/>
      <c r="EP34" s="488"/>
      <c r="ER34" s="488" t="e">
        <f ca="1">ER32*$N$20</f>
        <v>#VALUE!</v>
      </c>
      <c r="ES34" s="488"/>
      <c r="ET34" s="488"/>
      <c r="EU34" s="488"/>
      <c r="EW34" s="488" t="e">
        <f ca="1">EW32*$N$20</f>
        <v>#VALUE!</v>
      </c>
      <c r="EX34" s="488"/>
      <c r="EY34" s="488"/>
      <c r="EZ34" s="488"/>
      <c r="FB34" s="488" t="e">
        <f ca="1">FB32*$N$20</f>
        <v>#VALUE!</v>
      </c>
      <c r="FC34" s="488"/>
      <c r="FD34" s="488"/>
      <c r="FE34" s="488"/>
      <c r="FG34" s="488" t="e">
        <f ca="1">FG32*$N$20</f>
        <v>#VALUE!</v>
      </c>
      <c r="FH34" s="488"/>
      <c r="FI34" s="488"/>
      <c r="FJ34" s="488"/>
      <c r="FL34" s="488" t="e">
        <f ca="1">FL32*$N$20</f>
        <v>#VALUE!</v>
      </c>
      <c r="FM34" s="488"/>
      <c r="FN34" s="488"/>
      <c r="FO34" s="488"/>
      <c r="FQ34" s="488" t="e">
        <f ca="1">FQ32*$N$20</f>
        <v>#VALUE!</v>
      </c>
      <c r="FR34" s="488"/>
      <c r="FS34" s="488"/>
      <c r="FT34" s="488"/>
      <c r="FV34" s="488" t="e">
        <f ca="1">FV32*$N$20</f>
        <v>#VALUE!</v>
      </c>
      <c r="FW34" s="488"/>
      <c r="FX34" s="488"/>
      <c r="FY34" s="488"/>
      <c r="GA34" s="488" t="e">
        <f ca="1">GA32*$N$20</f>
        <v>#VALUE!</v>
      </c>
      <c r="GB34" s="488"/>
      <c r="GC34" s="488"/>
      <c r="GD34" s="488"/>
      <c r="GF34" s="488" t="e">
        <f ca="1">GF32*$N$20</f>
        <v>#VALUE!</v>
      </c>
      <c r="GG34" s="488"/>
      <c r="GH34" s="488"/>
      <c r="GI34" s="488"/>
      <c r="GK34" s="488" t="e">
        <f ca="1">GK32*$N$20</f>
        <v>#VALUE!</v>
      </c>
      <c r="GL34" s="488"/>
      <c r="GM34" s="488"/>
      <c r="GN34" s="488"/>
      <c r="GP34" s="488" t="e">
        <f ca="1">GP32*$N$20</f>
        <v>#VALUE!</v>
      </c>
      <c r="GQ34" s="488"/>
      <c r="GR34" s="488"/>
      <c r="GS34" s="488"/>
      <c r="GU34" s="488" t="e">
        <f ca="1">GU32*$N$20</f>
        <v>#VALUE!</v>
      </c>
      <c r="GV34" s="488"/>
      <c r="GW34" s="488"/>
      <c r="GX34" s="488"/>
      <c r="GZ34" s="488" t="e">
        <f ca="1">GZ32*$N$20</f>
        <v>#VALUE!</v>
      </c>
      <c r="HA34" s="488"/>
      <c r="HB34" s="488"/>
      <c r="HC34" s="488"/>
      <c r="HE34" s="488" t="e">
        <f ca="1">HE32*$N$20</f>
        <v>#VALUE!</v>
      </c>
      <c r="HF34" s="488"/>
      <c r="HG34" s="488"/>
      <c r="HH34" s="488"/>
      <c r="HJ34" s="488" t="e">
        <f ca="1">HJ32*$N$20</f>
        <v>#VALUE!</v>
      </c>
      <c r="HK34" s="488"/>
      <c r="HL34" s="488"/>
      <c r="HM34" s="488"/>
      <c r="HO34" s="488" t="e">
        <f ca="1">HO32*$N$20</f>
        <v>#VALUE!</v>
      </c>
      <c r="HP34" s="488"/>
      <c r="HQ34" s="488"/>
      <c r="HR34" s="488"/>
    </row>
    <row r="35" spans="19:226" s="1" customFormat="1" ht="18" customHeight="1" thickBot="1">
      <c r="W35" s="518" t="e">
        <f ca="1">W32*$N$22</f>
        <v>#VALUE!</v>
      </c>
      <c r="X35" s="518"/>
      <c r="Y35" s="518"/>
      <c r="Z35" s="518"/>
      <c r="AA35" s="5"/>
      <c r="AB35" s="518" t="e">
        <f ca="1">AB32*$N$22</f>
        <v>#VALUE!</v>
      </c>
      <c r="AC35" s="518"/>
      <c r="AD35" s="518"/>
      <c r="AE35" s="518"/>
      <c r="AF35" s="5"/>
      <c r="AG35" s="518" t="e">
        <f ca="1">AG32*$N$22</f>
        <v>#VALUE!</v>
      </c>
      <c r="AH35" s="518"/>
      <c r="AI35" s="518"/>
      <c r="AJ35" s="518"/>
      <c r="AL35" s="518" t="e">
        <f ca="1">AL32*$N$22</f>
        <v>#VALUE!</v>
      </c>
      <c r="AM35" s="518"/>
      <c r="AN35" s="518"/>
      <c r="AO35" s="518"/>
      <c r="AQ35" s="518" t="e">
        <f ca="1">AQ32*$N$22</f>
        <v>#VALUE!</v>
      </c>
      <c r="AR35" s="518"/>
      <c r="AS35" s="518"/>
      <c r="AT35" s="518"/>
      <c r="AV35" s="518" t="e">
        <f ca="1">AV32*$N$22</f>
        <v>#VALUE!</v>
      </c>
      <c r="AW35" s="518"/>
      <c r="AX35" s="518"/>
      <c r="AY35" s="518"/>
      <c r="AZ35" s="5"/>
      <c r="BA35" s="518" t="e">
        <f ca="1">BA32*$N$22</f>
        <v>#VALUE!</v>
      </c>
      <c r="BB35" s="518"/>
      <c r="BC35" s="518"/>
      <c r="BD35" s="518"/>
      <c r="BE35" s="5"/>
      <c r="BF35" s="518" t="e">
        <f ca="1">BF32*$N$22</f>
        <v>#VALUE!</v>
      </c>
      <c r="BG35" s="518"/>
      <c r="BH35" s="518"/>
      <c r="BI35" s="518"/>
      <c r="BK35" s="518" t="e">
        <f ca="1">BK32*$N$22</f>
        <v>#VALUE!</v>
      </c>
      <c r="BL35" s="518"/>
      <c r="BM35" s="518"/>
      <c r="BN35" s="518"/>
      <c r="BP35" s="518" t="e">
        <f ca="1">BP32*$N$22</f>
        <v>#VALUE!</v>
      </c>
      <c r="BQ35" s="518"/>
      <c r="BR35" s="518"/>
      <c r="BS35" s="518"/>
      <c r="BU35" s="518" t="e">
        <f ca="1">BU32*$N$22</f>
        <v>#VALUE!</v>
      </c>
      <c r="BV35" s="518"/>
      <c r="BW35" s="518"/>
      <c r="BX35" s="518"/>
      <c r="BY35" s="5"/>
      <c r="BZ35" s="518" t="e">
        <f ca="1">BZ32*$N$22</f>
        <v>#VALUE!</v>
      </c>
      <c r="CA35" s="518"/>
      <c r="CB35" s="518"/>
      <c r="CC35" s="518"/>
      <c r="CD35" s="5"/>
      <c r="CE35" s="518" t="e">
        <f ca="1">CE32*$N$22</f>
        <v>#VALUE!</v>
      </c>
      <c r="CF35" s="518"/>
      <c r="CG35" s="518"/>
      <c r="CH35" s="518"/>
      <c r="CJ35" s="518" t="e">
        <f ca="1">CJ32*$N$22</f>
        <v>#VALUE!</v>
      </c>
      <c r="CK35" s="518"/>
      <c r="CL35" s="518"/>
      <c r="CM35" s="518"/>
      <c r="CO35" s="518" t="e">
        <f ca="1">CO32*$N$22</f>
        <v>#VALUE!</v>
      </c>
      <c r="CP35" s="518"/>
      <c r="CQ35" s="518"/>
      <c r="CR35" s="518"/>
      <c r="CT35" s="518" t="e">
        <f ca="1">CT32*$N$22</f>
        <v>#VALUE!</v>
      </c>
      <c r="CU35" s="518"/>
      <c r="CV35" s="518"/>
      <c r="CW35" s="518"/>
      <c r="CX35" s="5"/>
      <c r="CY35" s="518" t="e">
        <f ca="1">CY32*$N$22</f>
        <v>#VALUE!</v>
      </c>
      <c r="CZ35" s="518"/>
      <c r="DA35" s="518"/>
      <c r="DB35" s="518"/>
      <c r="DC35" s="5"/>
      <c r="DD35" s="518" t="e">
        <f ca="1">DD32*$N$22</f>
        <v>#VALUE!</v>
      </c>
      <c r="DE35" s="518"/>
      <c r="DF35" s="518"/>
      <c r="DG35" s="518"/>
      <c r="DI35" s="518" t="e">
        <f ca="1">DI32*$N$22</f>
        <v>#VALUE!</v>
      </c>
      <c r="DJ35" s="518"/>
      <c r="DK35" s="518"/>
      <c r="DL35" s="518"/>
      <c r="DN35" s="518" t="e">
        <f ca="1">DN32*$N$22</f>
        <v>#VALUE!</v>
      </c>
      <c r="DO35" s="518"/>
      <c r="DP35" s="518"/>
      <c r="DQ35" s="518"/>
      <c r="DS35" s="518" t="e">
        <f ca="1">DS32*$N$22</f>
        <v>#VALUE!</v>
      </c>
      <c r="DT35" s="518"/>
      <c r="DU35" s="518"/>
      <c r="DV35" s="518"/>
      <c r="DX35" s="518" t="e">
        <f ca="1">DX32*$N$22</f>
        <v>#VALUE!</v>
      </c>
      <c r="DY35" s="518"/>
      <c r="DZ35" s="518"/>
      <c r="EA35" s="518"/>
      <c r="EC35" s="518" t="e">
        <f ca="1">EC32*$N$22</f>
        <v>#VALUE!</v>
      </c>
      <c r="ED35" s="518"/>
      <c r="EE35" s="518"/>
      <c r="EF35" s="518"/>
      <c r="EH35" s="518" t="e">
        <f ca="1">EH32*$N$22</f>
        <v>#VALUE!</v>
      </c>
      <c r="EI35" s="518"/>
      <c r="EJ35" s="518"/>
      <c r="EK35" s="518"/>
      <c r="EM35" s="518" t="e">
        <f ca="1">EM32*$N$22</f>
        <v>#VALUE!</v>
      </c>
      <c r="EN35" s="518"/>
      <c r="EO35" s="518"/>
      <c r="EP35" s="518"/>
      <c r="ER35" s="518" t="e">
        <f ca="1">ER32*$N$22</f>
        <v>#VALUE!</v>
      </c>
      <c r="ES35" s="518"/>
      <c r="ET35" s="518"/>
      <c r="EU35" s="518"/>
      <c r="EW35" s="518" t="e">
        <f ca="1">EW32*$N$22</f>
        <v>#VALUE!</v>
      </c>
      <c r="EX35" s="518"/>
      <c r="EY35" s="518"/>
      <c r="EZ35" s="518"/>
      <c r="FB35" s="518" t="e">
        <f ca="1">FB32*$N$22</f>
        <v>#VALUE!</v>
      </c>
      <c r="FC35" s="518"/>
      <c r="FD35" s="518"/>
      <c r="FE35" s="518"/>
      <c r="FG35" s="518" t="e">
        <f ca="1">FG32*$N$22</f>
        <v>#VALUE!</v>
      </c>
      <c r="FH35" s="518"/>
      <c r="FI35" s="518"/>
      <c r="FJ35" s="518"/>
      <c r="FL35" s="518" t="e">
        <f ca="1">FL32*$N$22</f>
        <v>#VALUE!</v>
      </c>
      <c r="FM35" s="518"/>
      <c r="FN35" s="518"/>
      <c r="FO35" s="518"/>
      <c r="FQ35" s="518" t="e">
        <f ca="1">FQ32*$N$22</f>
        <v>#VALUE!</v>
      </c>
      <c r="FR35" s="518"/>
      <c r="FS35" s="518"/>
      <c r="FT35" s="518"/>
      <c r="FV35" s="518" t="e">
        <f ca="1">FV32*$N$22</f>
        <v>#VALUE!</v>
      </c>
      <c r="FW35" s="518"/>
      <c r="FX35" s="518"/>
      <c r="FY35" s="518"/>
      <c r="GA35" s="518" t="e">
        <f ca="1">GA32*$N$22</f>
        <v>#VALUE!</v>
      </c>
      <c r="GB35" s="518"/>
      <c r="GC35" s="518"/>
      <c r="GD35" s="518"/>
      <c r="GF35" s="518" t="e">
        <f ca="1">GF32*$N$22</f>
        <v>#VALUE!</v>
      </c>
      <c r="GG35" s="518"/>
      <c r="GH35" s="518"/>
      <c r="GI35" s="518"/>
      <c r="GK35" s="518" t="e">
        <f ca="1">GK32*$N$22</f>
        <v>#VALUE!</v>
      </c>
      <c r="GL35" s="518"/>
      <c r="GM35" s="518"/>
      <c r="GN35" s="518"/>
      <c r="GP35" s="518" t="e">
        <f ca="1">GP32*$N$22</f>
        <v>#VALUE!</v>
      </c>
      <c r="GQ35" s="518"/>
      <c r="GR35" s="518"/>
      <c r="GS35" s="518"/>
      <c r="GU35" s="518" t="e">
        <f ca="1">GU32*$N$22</f>
        <v>#VALUE!</v>
      </c>
      <c r="GV35" s="518"/>
      <c r="GW35" s="518"/>
      <c r="GX35" s="518"/>
      <c r="GZ35" s="518" t="e">
        <f ca="1">GZ32*$N$22</f>
        <v>#VALUE!</v>
      </c>
      <c r="HA35" s="518"/>
      <c r="HB35" s="518"/>
      <c r="HC35" s="518"/>
      <c r="HE35" s="518" t="e">
        <f ca="1">HE32*$N$22</f>
        <v>#VALUE!</v>
      </c>
      <c r="HF35" s="518"/>
      <c r="HG35" s="518"/>
      <c r="HH35" s="518"/>
      <c r="HJ35" s="518" t="e">
        <f ca="1">HJ32*$N$22</f>
        <v>#VALUE!</v>
      </c>
      <c r="HK35" s="518"/>
      <c r="HL35" s="518"/>
      <c r="HM35" s="518"/>
      <c r="HO35" s="518" t="e">
        <f ca="1">HO32*$N$22</f>
        <v>#VALUE!</v>
      </c>
      <c r="HP35" s="518"/>
      <c r="HQ35" s="518"/>
      <c r="HR35" s="518"/>
    </row>
    <row r="36" spans="19:226" s="1" customFormat="1" ht="18" customHeight="1" thickBot="1">
      <c r="S36" s="552" t="s">
        <v>50</v>
      </c>
      <c r="T36" s="552"/>
      <c r="U36" s="552"/>
      <c r="V36" s="553"/>
      <c r="W36" s="519" t="e">
        <f ca="1">IF(AND(W34&lt;=($N$6*$N$13),W35&lt;$N$9),"OK","NG")</f>
        <v>#VALUE!</v>
      </c>
      <c r="X36" s="520"/>
      <c r="Y36" s="520"/>
      <c r="Z36" s="521"/>
      <c r="AB36" s="519" t="e">
        <f ca="1">IF(AND(AB34&lt;=($N$6*$N$13),AB35&lt;$N$9),"OK","NG")</f>
        <v>#VALUE!</v>
      </c>
      <c r="AC36" s="520"/>
      <c r="AD36" s="520"/>
      <c r="AE36" s="521"/>
      <c r="AG36" s="519" t="e">
        <f ca="1">IF(AND(AG34&lt;=($N$6*$N$13),AG35&lt;$N$9),"OK","NG")</f>
        <v>#VALUE!</v>
      </c>
      <c r="AH36" s="520"/>
      <c r="AI36" s="520"/>
      <c r="AJ36" s="521"/>
      <c r="AL36" s="519" t="e">
        <f ca="1">IF(AND(AL34&lt;=($N$6*$N$13),AL35&lt;$N$9),"OK","NG")</f>
        <v>#VALUE!</v>
      </c>
      <c r="AM36" s="520"/>
      <c r="AN36" s="520"/>
      <c r="AO36" s="521"/>
      <c r="AQ36" s="519" t="e">
        <f ca="1">IF(AND(AQ34&lt;=($N$6*$N$13),AQ35&lt;$N$9),"OK","NG")</f>
        <v>#VALUE!</v>
      </c>
      <c r="AR36" s="520"/>
      <c r="AS36" s="520"/>
      <c r="AT36" s="521"/>
      <c r="AV36" s="519" t="e">
        <f ca="1">IF(AND(AV34&lt;=($N$6*$N$13),AV35&lt;$N$9),"OK","NG")</f>
        <v>#VALUE!</v>
      </c>
      <c r="AW36" s="520"/>
      <c r="AX36" s="520"/>
      <c r="AY36" s="521"/>
      <c r="BA36" s="519" t="e">
        <f ca="1">IF(AND(BA34&lt;=($N$6*$N$13),BA35&lt;$N$9),"OK","NG")</f>
        <v>#VALUE!</v>
      </c>
      <c r="BB36" s="520"/>
      <c r="BC36" s="520"/>
      <c r="BD36" s="521"/>
      <c r="BF36" s="519" t="e">
        <f ca="1">IF(AND(BF34&lt;=($N$6*$N$13),BF35&lt;$N$9),"OK","NG")</f>
        <v>#VALUE!</v>
      </c>
      <c r="BG36" s="520"/>
      <c r="BH36" s="520"/>
      <c r="BI36" s="521"/>
      <c r="BK36" s="519" t="e">
        <f ca="1">IF(AND(BK34&lt;=($N$6*$N$13),BK35&lt;$N$9),"OK","NG")</f>
        <v>#VALUE!</v>
      </c>
      <c r="BL36" s="520"/>
      <c r="BM36" s="520"/>
      <c r="BN36" s="521"/>
      <c r="BP36" s="519" t="e">
        <f ca="1">IF(AND(BP34&lt;=($N$6*$N$13),BP35&lt;$N$9),"OK","NG")</f>
        <v>#VALUE!</v>
      </c>
      <c r="BQ36" s="520"/>
      <c r="BR36" s="520"/>
      <c r="BS36" s="521"/>
      <c r="BU36" s="519" t="e">
        <f ca="1">IF(AND(BU34&lt;=($N$6*$N$13),BU35&lt;$N$9),"OK","NG")</f>
        <v>#VALUE!</v>
      </c>
      <c r="BV36" s="520"/>
      <c r="BW36" s="520"/>
      <c r="BX36" s="521"/>
      <c r="BZ36" s="519" t="e">
        <f ca="1">IF(AND(BZ34&lt;=($N$6*$N$13),BZ35&lt;$N$9),"OK","NG")</f>
        <v>#VALUE!</v>
      </c>
      <c r="CA36" s="520"/>
      <c r="CB36" s="520"/>
      <c r="CC36" s="521"/>
      <c r="CE36" s="519" t="e">
        <f ca="1">IF(AND(CE34&lt;=($N$6*$N$13),CE35&lt;$N$9),"OK","NG")</f>
        <v>#VALUE!</v>
      </c>
      <c r="CF36" s="520"/>
      <c r="CG36" s="520"/>
      <c r="CH36" s="521"/>
      <c r="CJ36" s="519" t="e">
        <f ca="1">IF(AND(CJ34&lt;=($N$6*$N$13),CJ35&lt;$N$9),"OK","NG")</f>
        <v>#VALUE!</v>
      </c>
      <c r="CK36" s="520"/>
      <c r="CL36" s="520"/>
      <c r="CM36" s="521"/>
      <c r="CO36" s="519" t="e">
        <f ca="1">IF(AND(CO34&lt;=($N$6*$N$13),CO35&lt;$N$9),"OK","NG")</f>
        <v>#VALUE!</v>
      </c>
      <c r="CP36" s="520"/>
      <c r="CQ36" s="520"/>
      <c r="CR36" s="521"/>
      <c r="CT36" s="519" t="e">
        <f ca="1">IF(AND(CT34&lt;=($N$6*$N$13),CT35&lt;$N$9),"OK","NG")</f>
        <v>#VALUE!</v>
      </c>
      <c r="CU36" s="520"/>
      <c r="CV36" s="520"/>
      <c r="CW36" s="521"/>
      <c r="CY36" s="519" t="e">
        <f ca="1">IF(AND(CY34&lt;=($N$6*$N$13),CY35&lt;$N$9),"OK","NG")</f>
        <v>#VALUE!</v>
      </c>
      <c r="CZ36" s="520"/>
      <c r="DA36" s="520"/>
      <c r="DB36" s="521"/>
      <c r="DD36" s="519" t="e">
        <f ca="1">IF(AND(DD34&lt;=($N$6*$N$13),DD35&lt;$N$9),"OK","NG")</f>
        <v>#VALUE!</v>
      </c>
      <c r="DE36" s="520"/>
      <c r="DF36" s="520"/>
      <c r="DG36" s="521"/>
      <c r="DI36" s="519" t="e">
        <f ca="1">IF(AND(DI34&lt;=($N$6*$N$13),DI35&lt;$N$9),"OK","NG")</f>
        <v>#VALUE!</v>
      </c>
      <c r="DJ36" s="520"/>
      <c r="DK36" s="520"/>
      <c r="DL36" s="521"/>
      <c r="DN36" s="519" t="e">
        <f ca="1">IF(AND(DN34&lt;=($N$6*$N$13),DN35&lt;$N$9),"OK","NG")</f>
        <v>#VALUE!</v>
      </c>
      <c r="DO36" s="520"/>
      <c r="DP36" s="520"/>
      <c r="DQ36" s="521"/>
      <c r="DS36" s="519" t="e">
        <f ca="1">IF(AND(DS34&lt;=($N$6*$N$13),DS35&lt;$N$9),"OK","NG")</f>
        <v>#VALUE!</v>
      </c>
      <c r="DT36" s="520"/>
      <c r="DU36" s="520"/>
      <c r="DV36" s="521"/>
      <c r="DX36" s="519" t="e">
        <f ca="1">IF(AND(DX34&lt;=($N$6*$N$13),DX35&lt;$N$9),"OK","NG")</f>
        <v>#VALUE!</v>
      </c>
      <c r="DY36" s="520"/>
      <c r="DZ36" s="520"/>
      <c r="EA36" s="521"/>
      <c r="EC36" s="519" t="e">
        <f ca="1">IF(AND(EC34&lt;=($N$6*$N$13),EC35&lt;$N$9),"OK","NG")</f>
        <v>#VALUE!</v>
      </c>
      <c r="ED36" s="520"/>
      <c r="EE36" s="520"/>
      <c r="EF36" s="521"/>
      <c r="EH36" s="519" t="e">
        <f ca="1">IF(AND(EH34&lt;=($N$6*$N$13),EH35&lt;$N$9),"OK","NG")</f>
        <v>#VALUE!</v>
      </c>
      <c r="EI36" s="520"/>
      <c r="EJ36" s="520"/>
      <c r="EK36" s="521"/>
      <c r="EM36" s="519" t="e">
        <f ca="1">IF(AND(EM34&lt;=($N$6*$N$13),EM35&lt;$N$9),"OK","NG")</f>
        <v>#VALUE!</v>
      </c>
      <c r="EN36" s="520"/>
      <c r="EO36" s="520"/>
      <c r="EP36" s="521"/>
      <c r="ER36" s="519" t="e">
        <f ca="1">IF(AND(ER34&lt;=($N$6*$N$13),ER35&lt;$N$9),"OK","NG")</f>
        <v>#VALUE!</v>
      </c>
      <c r="ES36" s="520"/>
      <c r="ET36" s="520"/>
      <c r="EU36" s="521"/>
      <c r="EW36" s="519" t="e">
        <f ca="1">IF(AND(EW34&lt;=($N$6*$N$13),EW35&lt;$N$9),"OK","NG")</f>
        <v>#VALUE!</v>
      </c>
      <c r="EX36" s="520"/>
      <c r="EY36" s="520"/>
      <c r="EZ36" s="521"/>
      <c r="FB36" s="519" t="e">
        <f ca="1">IF(AND(FB34&lt;=($N$6*$N$13),FB35&lt;$N$9),"OK","NG")</f>
        <v>#VALUE!</v>
      </c>
      <c r="FC36" s="520"/>
      <c r="FD36" s="520"/>
      <c r="FE36" s="521"/>
      <c r="FG36" s="519" t="e">
        <f ca="1">IF(AND(FG34&lt;=($N$6*$N$13),FG35&lt;$N$9),"OK","NG")</f>
        <v>#VALUE!</v>
      </c>
      <c r="FH36" s="520"/>
      <c r="FI36" s="520"/>
      <c r="FJ36" s="521"/>
      <c r="FL36" s="519" t="e">
        <f ca="1">IF(AND(FL34&lt;=($N$6*$N$13),FL35&lt;$N$9),"OK","NG")</f>
        <v>#VALUE!</v>
      </c>
      <c r="FM36" s="520"/>
      <c r="FN36" s="520"/>
      <c r="FO36" s="521"/>
      <c r="FQ36" s="519" t="e">
        <f ca="1">IF(AND(FQ34&lt;=($N$6*$N$13),FQ35&lt;$N$9),"OK","NG")</f>
        <v>#VALUE!</v>
      </c>
      <c r="FR36" s="520"/>
      <c r="FS36" s="520"/>
      <c r="FT36" s="521"/>
      <c r="FV36" s="519" t="e">
        <f ca="1">IF(AND(FV34&lt;=($N$6*$N$13),FV35&lt;$N$9),"OK","NG")</f>
        <v>#VALUE!</v>
      </c>
      <c r="FW36" s="520"/>
      <c r="FX36" s="520"/>
      <c r="FY36" s="521"/>
      <c r="GA36" s="519" t="e">
        <f ca="1">IF(AND(GA34&lt;=($N$6*$N$13),GA35&lt;$N$9),"OK","NG")</f>
        <v>#VALUE!</v>
      </c>
      <c r="GB36" s="520"/>
      <c r="GC36" s="520"/>
      <c r="GD36" s="521"/>
      <c r="GF36" s="519" t="e">
        <f ca="1">IF(AND(GF34&lt;=($N$6*$N$13),GF35&lt;$N$9),"OK","NG")</f>
        <v>#VALUE!</v>
      </c>
      <c r="GG36" s="520"/>
      <c r="GH36" s="520"/>
      <c r="GI36" s="521"/>
      <c r="GK36" s="519" t="e">
        <f ca="1">IF(AND(GK34&lt;=($N$6*$N$13),GK35&lt;$N$9),"OK","NG")</f>
        <v>#VALUE!</v>
      </c>
      <c r="GL36" s="520"/>
      <c r="GM36" s="520"/>
      <c r="GN36" s="521"/>
      <c r="GP36" s="519" t="e">
        <f ca="1">IF(AND(GP34&lt;=($N$6*$N$13),GP35&lt;$N$9),"OK","NG")</f>
        <v>#VALUE!</v>
      </c>
      <c r="GQ36" s="520"/>
      <c r="GR36" s="520"/>
      <c r="GS36" s="521"/>
      <c r="GU36" s="519" t="e">
        <f ca="1">IF(AND(GU34&lt;=($N$6*$N$13),GU35&lt;$N$9),"OK","NG")</f>
        <v>#VALUE!</v>
      </c>
      <c r="GV36" s="520"/>
      <c r="GW36" s="520"/>
      <c r="GX36" s="521"/>
      <c r="GZ36" s="519" t="e">
        <f ca="1">IF(AND(GZ34&lt;=($N$6*$N$13),GZ35&lt;$N$9),"OK","NG")</f>
        <v>#VALUE!</v>
      </c>
      <c r="HA36" s="520"/>
      <c r="HB36" s="520"/>
      <c r="HC36" s="521"/>
      <c r="HE36" s="519" t="e">
        <f ca="1">IF(AND(HE34&lt;=($N$6*$N$13),HE35&lt;$N$9),"OK","NG")</f>
        <v>#VALUE!</v>
      </c>
      <c r="HF36" s="520"/>
      <c r="HG36" s="520"/>
      <c r="HH36" s="521"/>
      <c r="HJ36" s="519" t="e">
        <f ca="1">IF(AND(HJ34&lt;=($N$6*$N$13),HJ35&lt;$N$9),"OK","NG")</f>
        <v>#VALUE!</v>
      </c>
      <c r="HK36" s="520"/>
      <c r="HL36" s="520"/>
      <c r="HM36" s="521"/>
      <c r="HO36" s="519" t="e">
        <f ca="1">IF(AND(HO34&lt;=($N$6*$N$13),HO35&lt;$N$9),"OK","NG")</f>
        <v>#VALUE!</v>
      </c>
      <c r="HP36" s="520"/>
      <c r="HQ36" s="520"/>
      <c r="HR36" s="521"/>
    </row>
    <row r="37" spans="19:226" s="1" customFormat="1" ht="18" customHeight="1"/>
    <row r="38" spans="19:226" s="1" customFormat="1" ht="18" customHeight="1">
      <c r="S38" s="552" t="s">
        <v>51</v>
      </c>
      <c r="T38" s="552"/>
      <c r="U38" s="552"/>
      <c r="V38" s="554"/>
      <c r="W38" s="488" t="e">
        <f ca="1">IF(W36="OK",W32,0)</f>
        <v>#VALUE!</v>
      </c>
      <c r="X38" s="488"/>
      <c r="Y38" s="488"/>
      <c r="Z38" s="488"/>
      <c r="AA38" s="5"/>
      <c r="AB38" s="488" t="e">
        <f ca="1">IF(AB36="OK",AB32,0)</f>
        <v>#VALUE!</v>
      </c>
      <c r="AC38" s="488"/>
      <c r="AD38" s="488"/>
      <c r="AE38" s="488"/>
      <c r="AF38" s="5"/>
      <c r="AG38" s="488" t="e">
        <f ca="1">IF(AG36="OK",AG32,0)</f>
        <v>#VALUE!</v>
      </c>
      <c r="AH38" s="488"/>
      <c r="AI38" s="488"/>
      <c r="AJ38" s="488"/>
      <c r="AL38" s="488" t="e">
        <f ca="1">IF(AL36="OK",AL32,0)</f>
        <v>#VALUE!</v>
      </c>
      <c r="AM38" s="488"/>
      <c r="AN38" s="488"/>
      <c r="AO38" s="488"/>
      <c r="AQ38" s="488" t="e">
        <f ca="1">IF(AQ36="OK",AQ32,0)</f>
        <v>#VALUE!</v>
      </c>
      <c r="AR38" s="488"/>
      <c r="AS38" s="488"/>
      <c r="AT38" s="488"/>
      <c r="AV38" s="488" t="e">
        <f ca="1">IF(AV36="OK",AV32,0)</f>
        <v>#VALUE!</v>
      </c>
      <c r="AW38" s="488"/>
      <c r="AX38" s="488"/>
      <c r="AY38" s="488"/>
      <c r="AZ38" s="5"/>
      <c r="BA38" s="488" t="e">
        <f ca="1">IF(BA36="OK",BA32,0)</f>
        <v>#VALUE!</v>
      </c>
      <c r="BB38" s="488"/>
      <c r="BC38" s="488"/>
      <c r="BD38" s="488"/>
      <c r="BE38" s="5"/>
      <c r="BF38" s="488" t="e">
        <f ca="1">IF(BF36="OK",BF32,0)</f>
        <v>#VALUE!</v>
      </c>
      <c r="BG38" s="488"/>
      <c r="BH38" s="488"/>
      <c r="BI38" s="488"/>
      <c r="BK38" s="488" t="e">
        <f ca="1">IF(BK36="OK",BK32,0)</f>
        <v>#VALUE!</v>
      </c>
      <c r="BL38" s="488"/>
      <c r="BM38" s="488"/>
      <c r="BN38" s="488"/>
      <c r="BP38" s="488" t="e">
        <f ca="1">IF(BP36="OK",BP32,0)</f>
        <v>#VALUE!</v>
      </c>
      <c r="BQ38" s="488"/>
      <c r="BR38" s="488"/>
      <c r="BS38" s="488"/>
      <c r="BU38" s="488" t="e">
        <f ca="1">IF(BU36="OK",BU32,0)</f>
        <v>#VALUE!</v>
      </c>
      <c r="BV38" s="488"/>
      <c r="BW38" s="488"/>
      <c r="BX38" s="488"/>
      <c r="BY38" s="5"/>
      <c r="BZ38" s="488" t="e">
        <f ca="1">IF(BZ36="OK",BZ32,0)</f>
        <v>#VALUE!</v>
      </c>
      <c r="CA38" s="488"/>
      <c r="CB38" s="488"/>
      <c r="CC38" s="488"/>
      <c r="CD38" s="5"/>
      <c r="CE38" s="488" t="e">
        <f ca="1">IF(CE36="OK",CE32,0)</f>
        <v>#VALUE!</v>
      </c>
      <c r="CF38" s="488"/>
      <c r="CG38" s="488"/>
      <c r="CH38" s="488"/>
      <c r="CJ38" s="488" t="e">
        <f ca="1">IF(CJ36="OK",CJ32,0)</f>
        <v>#VALUE!</v>
      </c>
      <c r="CK38" s="488"/>
      <c r="CL38" s="488"/>
      <c r="CM38" s="488"/>
      <c r="CO38" s="488" t="e">
        <f ca="1">IF(CO36="OK",CO32,0)</f>
        <v>#VALUE!</v>
      </c>
      <c r="CP38" s="488"/>
      <c r="CQ38" s="488"/>
      <c r="CR38" s="488"/>
      <c r="CT38" s="488" t="e">
        <f ca="1">IF(CT36="OK",CT32,0)</f>
        <v>#VALUE!</v>
      </c>
      <c r="CU38" s="488"/>
      <c r="CV38" s="488"/>
      <c r="CW38" s="488"/>
      <c r="CX38" s="5"/>
      <c r="CY38" s="488" t="e">
        <f ca="1">IF(CY36="OK",CY32,0)</f>
        <v>#VALUE!</v>
      </c>
      <c r="CZ38" s="488"/>
      <c r="DA38" s="488"/>
      <c r="DB38" s="488"/>
      <c r="DC38" s="5"/>
      <c r="DD38" s="488" t="e">
        <f ca="1">IF(DD36="OK",DD32,0)</f>
        <v>#VALUE!</v>
      </c>
      <c r="DE38" s="488"/>
      <c r="DF38" s="488"/>
      <c r="DG38" s="488"/>
      <c r="DI38" s="488" t="e">
        <f ca="1">IF(DI36="OK",DI32,0)</f>
        <v>#VALUE!</v>
      </c>
      <c r="DJ38" s="488"/>
      <c r="DK38" s="488"/>
      <c r="DL38" s="488"/>
      <c r="DN38" s="488" t="e">
        <f ca="1">IF(DN36="OK",DN32,0)</f>
        <v>#VALUE!</v>
      </c>
      <c r="DO38" s="488"/>
      <c r="DP38" s="488"/>
      <c r="DQ38" s="488"/>
      <c r="DS38" s="488" t="e">
        <f ca="1">IF(DS36="OK",DS32,0)</f>
        <v>#VALUE!</v>
      </c>
      <c r="DT38" s="488"/>
      <c r="DU38" s="488"/>
      <c r="DV38" s="488"/>
      <c r="DX38" s="488" t="e">
        <f ca="1">IF(DX36="OK",DX32,0)</f>
        <v>#VALUE!</v>
      </c>
      <c r="DY38" s="488"/>
      <c r="DZ38" s="488"/>
      <c r="EA38" s="488"/>
      <c r="EC38" s="488" t="e">
        <f ca="1">IF(EC36="OK",EC32,0)</f>
        <v>#VALUE!</v>
      </c>
      <c r="ED38" s="488"/>
      <c r="EE38" s="488"/>
      <c r="EF38" s="488"/>
      <c r="EH38" s="488" t="e">
        <f ca="1">IF(EH36="OK",EH32,0)</f>
        <v>#VALUE!</v>
      </c>
      <c r="EI38" s="488"/>
      <c r="EJ38" s="488"/>
      <c r="EK38" s="488"/>
      <c r="EM38" s="488" t="e">
        <f ca="1">IF(EM36="OK",EM32,0)</f>
        <v>#VALUE!</v>
      </c>
      <c r="EN38" s="488"/>
      <c r="EO38" s="488"/>
      <c r="EP38" s="488"/>
      <c r="ER38" s="488" t="e">
        <f ca="1">IF(ER36="OK",ER32,0)</f>
        <v>#VALUE!</v>
      </c>
      <c r="ES38" s="488"/>
      <c r="ET38" s="488"/>
      <c r="EU38" s="488"/>
      <c r="EW38" s="488" t="e">
        <f ca="1">IF(EW36="OK",EW32,0)</f>
        <v>#VALUE!</v>
      </c>
      <c r="EX38" s="488"/>
      <c r="EY38" s="488"/>
      <c r="EZ38" s="488"/>
      <c r="FB38" s="488" t="e">
        <f ca="1">IF(FB36="OK",FB32,0)</f>
        <v>#VALUE!</v>
      </c>
      <c r="FC38" s="488"/>
      <c r="FD38" s="488"/>
      <c r="FE38" s="488"/>
      <c r="FG38" s="488" t="e">
        <f ca="1">IF(FG36="OK",FG32,0)</f>
        <v>#VALUE!</v>
      </c>
      <c r="FH38" s="488"/>
      <c r="FI38" s="488"/>
      <c r="FJ38" s="488"/>
      <c r="FL38" s="488" t="e">
        <f ca="1">IF(FL36="OK",FL32,0)</f>
        <v>#VALUE!</v>
      </c>
      <c r="FM38" s="488"/>
      <c r="FN38" s="488"/>
      <c r="FO38" s="488"/>
      <c r="FQ38" s="488" t="e">
        <f ca="1">IF(FQ36="OK",FQ32,0)</f>
        <v>#VALUE!</v>
      </c>
      <c r="FR38" s="488"/>
      <c r="FS38" s="488"/>
      <c r="FT38" s="488"/>
      <c r="FV38" s="488" t="e">
        <f ca="1">IF(FV36="OK",FV32,0)</f>
        <v>#VALUE!</v>
      </c>
      <c r="FW38" s="488"/>
      <c r="FX38" s="488"/>
      <c r="FY38" s="488"/>
      <c r="GA38" s="488" t="e">
        <f ca="1">IF(GA36="OK",GA32,0)</f>
        <v>#VALUE!</v>
      </c>
      <c r="GB38" s="488"/>
      <c r="GC38" s="488"/>
      <c r="GD38" s="488"/>
      <c r="GF38" s="488" t="e">
        <f ca="1">IF(GF36="OK",GF32,0)</f>
        <v>#VALUE!</v>
      </c>
      <c r="GG38" s="488"/>
      <c r="GH38" s="488"/>
      <c r="GI38" s="488"/>
      <c r="GK38" s="488" t="e">
        <f ca="1">IF(GK36="OK",GK32,0)</f>
        <v>#VALUE!</v>
      </c>
      <c r="GL38" s="488"/>
      <c r="GM38" s="488"/>
      <c r="GN38" s="488"/>
      <c r="GP38" s="488" t="e">
        <f ca="1">IF(GP36="OK",GP32,0)</f>
        <v>#VALUE!</v>
      </c>
      <c r="GQ38" s="488"/>
      <c r="GR38" s="488"/>
      <c r="GS38" s="488"/>
      <c r="GU38" s="488" t="e">
        <f ca="1">IF(GU36="OK",GU32,0)</f>
        <v>#VALUE!</v>
      </c>
      <c r="GV38" s="488"/>
      <c r="GW38" s="488"/>
      <c r="GX38" s="488"/>
      <c r="GZ38" s="488" t="e">
        <f ca="1">IF(GZ36="OK",GZ32,0)</f>
        <v>#VALUE!</v>
      </c>
      <c r="HA38" s="488"/>
      <c r="HB38" s="488"/>
      <c r="HC38" s="488"/>
      <c r="HE38" s="488" t="e">
        <f ca="1">IF(HE36="OK",HE32,0)</f>
        <v>#VALUE!</v>
      </c>
      <c r="HF38" s="488"/>
      <c r="HG38" s="488"/>
      <c r="HH38" s="488"/>
      <c r="HJ38" s="488" t="e">
        <f ca="1">IF(HJ36="OK",HJ32,0)</f>
        <v>#VALUE!</v>
      </c>
      <c r="HK38" s="488"/>
      <c r="HL38" s="488"/>
      <c r="HM38" s="488"/>
      <c r="HO38" s="488" t="e">
        <f ca="1">IF(HO36="OK",HO32,0)</f>
        <v>#VALUE!</v>
      </c>
      <c r="HP38" s="488"/>
      <c r="HQ38" s="488"/>
      <c r="HR38" s="488"/>
    </row>
    <row r="39" spans="19:226" s="1" customFormat="1" ht="18" customHeight="1" thickBot="1"/>
    <row r="40" spans="19:226" s="1" customFormat="1" ht="18" customHeight="1" thickBot="1">
      <c r="S40" s="552" t="s">
        <v>45</v>
      </c>
      <c r="T40" s="552"/>
      <c r="U40" s="552"/>
      <c r="V40" s="553"/>
      <c r="W40" s="546" t="e">
        <f ca="1">MAX(W38,AB38,AG38,AL38,AQ38,AV38,BA38,BF38,BK38,BP38,BU38,BZ38,CE38,CJ38,CO38,CT38,CY38,DD38,DI38,DN38,DS38,DX38,EC38,EH38,EM38,ER38,EW38,FB38,FG38,FL38,FQ38,FV38,GA38,GF38,GK38,GP38,GU38,GZ38,HE38,HJ38,HO38)</f>
        <v>#VALUE!</v>
      </c>
      <c r="X40" s="547"/>
      <c r="Y40" s="547"/>
      <c r="Z40" s="548"/>
      <c r="AB40" s="1" t="s">
        <v>44</v>
      </c>
    </row>
    <row r="41" spans="19:226" s="1" customFormat="1" ht="18" customHeight="1"/>
    <row r="42" spans="19:226" s="1" customFormat="1" ht="18" customHeight="1" thickBot="1"/>
    <row r="43" spans="19:226" s="1" customFormat="1" ht="18" customHeight="1" thickBot="1">
      <c r="S43" s="552" t="s">
        <v>55</v>
      </c>
      <c r="T43" s="552"/>
      <c r="U43" s="552"/>
      <c r="V43" s="553"/>
      <c r="W43" s="519" t="e">
        <f ca="1">ROUNDUP(($N$27*1000)/(W40*$N$24),0)</f>
        <v>#VALUE!</v>
      </c>
      <c r="X43" s="520"/>
      <c r="Y43" s="520"/>
      <c r="Z43" s="521"/>
    </row>
    <row r="44" spans="19:226" s="1" customFormat="1" ht="18" customHeight="1" thickBot="1"/>
    <row r="45" spans="19:226" s="1" customFormat="1" ht="18" customHeight="1" thickBot="1">
      <c r="W45" s="489" t="e">
        <f ca="1">$W$43</f>
        <v>#VALUE!</v>
      </c>
      <c r="X45" s="490"/>
      <c r="Y45" s="490"/>
      <c r="Z45" s="491"/>
      <c r="AB45" s="489" t="e">
        <f ca="1">$W$43-1</f>
        <v>#VALUE!</v>
      </c>
      <c r="AC45" s="490"/>
      <c r="AD45" s="490"/>
      <c r="AE45" s="491"/>
      <c r="AG45" s="489" t="e">
        <f ca="1">$W$43-2</f>
        <v>#VALUE!</v>
      </c>
      <c r="AH45" s="490"/>
      <c r="AI45" s="490"/>
      <c r="AJ45" s="491"/>
      <c r="AL45" s="489" t="e">
        <f ca="1">$W$43-3</f>
        <v>#VALUE!</v>
      </c>
      <c r="AM45" s="490"/>
      <c r="AN45" s="490"/>
      <c r="AO45" s="491"/>
      <c r="AQ45" s="489" t="e">
        <f ca="1">$W$43-4</f>
        <v>#VALUE!</v>
      </c>
      <c r="AR45" s="490"/>
      <c r="AS45" s="490"/>
      <c r="AT45" s="491"/>
      <c r="AV45" s="489" t="e">
        <f ca="1">$W$43-5</f>
        <v>#VALUE!</v>
      </c>
      <c r="AW45" s="490"/>
      <c r="AX45" s="490"/>
      <c r="AY45" s="491"/>
      <c r="BA45" s="489" t="e">
        <f ca="1">$W$43-6</f>
        <v>#VALUE!</v>
      </c>
      <c r="BB45" s="490"/>
      <c r="BC45" s="490"/>
      <c r="BD45" s="491"/>
      <c r="BF45" s="489" t="e">
        <f ca="1">$W$43-7</f>
        <v>#VALUE!</v>
      </c>
      <c r="BG45" s="490"/>
      <c r="BH45" s="490"/>
      <c r="BI45" s="491"/>
      <c r="BK45" s="489" t="e">
        <f ca="1">$W$43-8</f>
        <v>#VALUE!</v>
      </c>
      <c r="BL45" s="490"/>
      <c r="BM45" s="490"/>
      <c r="BN45" s="491"/>
      <c r="BP45" s="489" t="e">
        <f ca="1">$W$43-9</f>
        <v>#VALUE!</v>
      </c>
      <c r="BQ45" s="490"/>
      <c r="BR45" s="490"/>
      <c r="BS45" s="491"/>
      <c r="BU45" s="489" t="e">
        <f ca="1">$W$43-10</f>
        <v>#VALUE!</v>
      </c>
      <c r="BV45" s="490"/>
      <c r="BW45" s="490"/>
      <c r="BX45" s="491"/>
      <c r="BZ45" s="489" t="e">
        <f ca="1">$W$43-11</f>
        <v>#VALUE!</v>
      </c>
      <c r="CA45" s="490"/>
      <c r="CB45" s="490"/>
      <c r="CC45" s="491"/>
      <c r="CE45" s="489" t="e">
        <f ca="1">$W$43-12</f>
        <v>#VALUE!</v>
      </c>
      <c r="CF45" s="490"/>
      <c r="CG45" s="490"/>
      <c r="CH45" s="491"/>
      <c r="CJ45" s="489" t="e">
        <f ca="1">$W$43-13</f>
        <v>#VALUE!</v>
      </c>
      <c r="CK45" s="490"/>
      <c r="CL45" s="490"/>
      <c r="CM45" s="491"/>
      <c r="CO45" s="489" t="e">
        <f ca="1">$W$43-14</f>
        <v>#VALUE!</v>
      </c>
      <c r="CP45" s="490"/>
      <c r="CQ45" s="490"/>
      <c r="CR45" s="491"/>
      <c r="CT45" s="489" t="e">
        <f ca="1">$W$43-15</f>
        <v>#VALUE!</v>
      </c>
      <c r="CU45" s="490"/>
      <c r="CV45" s="490"/>
      <c r="CW45" s="491"/>
      <c r="CY45" s="489" t="e">
        <f ca="1">$W$43-16</f>
        <v>#VALUE!</v>
      </c>
      <c r="CZ45" s="490"/>
      <c r="DA45" s="490"/>
      <c r="DB45" s="491"/>
      <c r="DD45" s="489" t="e">
        <f ca="1">$W$43-17</f>
        <v>#VALUE!</v>
      </c>
      <c r="DE45" s="490"/>
      <c r="DF45" s="490"/>
      <c r="DG45" s="491"/>
      <c r="DI45" s="489" t="e">
        <f ca="1">$W$43-18</f>
        <v>#VALUE!</v>
      </c>
      <c r="DJ45" s="490"/>
      <c r="DK45" s="490"/>
      <c r="DL45" s="491"/>
      <c r="DN45" s="489" t="e">
        <f ca="1">$W$43-19</f>
        <v>#VALUE!</v>
      </c>
      <c r="DO45" s="490"/>
      <c r="DP45" s="490"/>
      <c r="DQ45" s="491"/>
      <c r="DS45" s="489" t="e">
        <f ca="1">$W$43-20</f>
        <v>#VALUE!</v>
      </c>
      <c r="DT45" s="490"/>
      <c r="DU45" s="490"/>
      <c r="DV45" s="491"/>
      <c r="DX45" s="489" t="e">
        <f ca="1">$W$43-21</f>
        <v>#VALUE!</v>
      </c>
      <c r="DY45" s="490"/>
      <c r="DZ45" s="490"/>
      <c r="EA45" s="491"/>
      <c r="EC45" s="489" t="e">
        <f ca="1">$W$43-22</f>
        <v>#VALUE!</v>
      </c>
      <c r="ED45" s="490"/>
      <c r="EE45" s="490"/>
      <c r="EF45" s="491"/>
      <c r="EH45" s="489" t="e">
        <f ca="1">$W$43-23</f>
        <v>#VALUE!</v>
      </c>
      <c r="EI45" s="490"/>
      <c r="EJ45" s="490"/>
      <c r="EK45" s="491"/>
      <c r="EM45" s="489" t="e">
        <f ca="1">$W$43-24</f>
        <v>#VALUE!</v>
      </c>
      <c r="EN45" s="490"/>
      <c r="EO45" s="490"/>
      <c r="EP45" s="491"/>
      <c r="ER45" s="489" t="e">
        <f ca="1">$W$43-25</f>
        <v>#VALUE!</v>
      </c>
      <c r="ES45" s="490"/>
      <c r="ET45" s="490"/>
      <c r="EU45" s="491"/>
      <c r="EW45" s="489" t="e">
        <f ca="1">$W$43-26</f>
        <v>#VALUE!</v>
      </c>
      <c r="EX45" s="490"/>
      <c r="EY45" s="490"/>
      <c r="EZ45" s="491"/>
      <c r="FB45" s="489" t="e">
        <f ca="1">$W$43-27</f>
        <v>#VALUE!</v>
      </c>
      <c r="FC45" s="490"/>
      <c r="FD45" s="490"/>
      <c r="FE45" s="491"/>
      <c r="FG45" s="489" t="e">
        <f ca="1">$W$43-28</f>
        <v>#VALUE!</v>
      </c>
      <c r="FH45" s="490"/>
      <c r="FI45" s="490"/>
      <c r="FJ45" s="491"/>
      <c r="FL45" s="489" t="e">
        <f ca="1">$W$43-29</f>
        <v>#VALUE!</v>
      </c>
      <c r="FM45" s="490"/>
      <c r="FN45" s="490"/>
      <c r="FO45" s="491"/>
      <c r="FQ45" s="489" t="e">
        <f ca="1">$W$43-30</f>
        <v>#VALUE!</v>
      </c>
      <c r="FR45" s="490"/>
      <c r="FS45" s="490"/>
      <c r="FT45" s="491"/>
      <c r="FV45" s="489" t="e">
        <f ca="1">$W$43-31</f>
        <v>#VALUE!</v>
      </c>
      <c r="FW45" s="490"/>
      <c r="FX45" s="490"/>
      <c r="FY45" s="491"/>
      <c r="GA45" s="489" t="e">
        <f ca="1">$W$43-32</f>
        <v>#VALUE!</v>
      </c>
      <c r="GB45" s="490"/>
      <c r="GC45" s="490"/>
      <c r="GD45" s="491"/>
      <c r="GF45" s="489" t="e">
        <f ca="1">$W$43-33</f>
        <v>#VALUE!</v>
      </c>
      <c r="GG45" s="490"/>
      <c r="GH45" s="490"/>
      <c r="GI45" s="491"/>
      <c r="GK45" s="489" t="e">
        <f ca="1">$W$43-34</f>
        <v>#VALUE!</v>
      </c>
      <c r="GL45" s="490"/>
      <c r="GM45" s="490"/>
      <c r="GN45" s="491"/>
      <c r="GP45" s="489" t="e">
        <f ca="1">$W$43-35</f>
        <v>#VALUE!</v>
      </c>
      <c r="GQ45" s="490"/>
      <c r="GR45" s="490"/>
      <c r="GS45" s="491"/>
      <c r="GU45" s="489" t="e">
        <f ca="1">$W$43-36</f>
        <v>#VALUE!</v>
      </c>
      <c r="GV45" s="490"/>
      <c r="GW45" s="490"/>
      <c r="GX45" s="491"/>
      <c r="GZ45" s="489" t="e">
        <f ca="1">$W$43-37</f>
        <v>#VALUE!</v>
      </c>
      <c r="HA45" s="490"/>
      <c r="HB45" s="490"/>
      <c r="HC45" s="491"/>
      <c r="HE45" s="489" t="e">
        <f ca="1">$W$43-38</f>
        <v>#VALUE!</v>
      </c>
      <c r="HF45" s="490"/>
      <c r="HG45" s="490"/>
      <c r="HH45" s="491"/>
      <c r="HJ45" s="489" t="e">
        <f ca="1">$W$43-39</f>
        <v>#VALUE!</v>
      </c>
      <c r="HK45" s="490"/>
      <c r="HL45" s="490"/>
      <c r="HM45" s="491"/>
      <c r="HO45" s="489" t="e">
        <f ca="1">$W$43-40</f>
        <v>#VALUE!</v>
      </c>
      <c r="HP45" s="490"/>
      <c r="HQ45" s="490"/>
      <c r="HR45" s="491"/>
    </row>
    <row r="46" spans="19:226" s="1" customFormat="1" ht="18" customHeight="1"/>
    <row r="47" spans="19:226" s="1" customFormat="1" ht="18" customHeight="1">
      <c r="W47" s="488" t="e">
        <f ca="1">W45*$N$21</f>
        <v>#VALUE!</v>
      </c>
      <c r="X47" s="488"/>
      <c r="Y47" s="488"/>
      <c r="Z47" s="488"/>
      <c r="AA47" s="5"/>
      <c r="AB47" s="488" t="e">
        <f ca="1">AB45*$N$21</f>
        <v>#VALUE!</v>
      </c>
      <c r="AC47" s="488"/>
      <c r="AD47" s="488"/>
      <c r="AE47" s="488"/>
      <c r="AF47" s="5"/>
      <c r="AG47" s="488" t="e">
        <f ca="1">AG45*$N$21</f>
        <v>#VALUE!</v>
      </c>
      <c r="AH47" s="488"/>
      <c r="AI47" s="488"/>
      <c r="AJ47" s="488"/>
      <c r="AL47" s="488" t="e">
        <f ca="1">AL45*$N$21</f>
        <v>#VALUE!</v>
      </c>
      <c r="AM47" s="488"/>
      <c r="AN47" s="488"/>
      <c r="AO47" s="488"/>
      <c r="AQ47" s="488" t="e">
        <f ca="1">AQ45*$N$21</f>
        <v>#VALUE!</v>
      </c>
      <c r="AR47" s="488"/>
      <c r="AS47" s="488"/>
      <c r="AT47" s="488"/>
      <c r="AV47" s="488" t="e">
        <f ca="1">AV45*$N$21</f>
        <v>#VALUE!</v>
      </c>
      <c r="AW47" s="488"/>
      <c r="AX47" s="488"/>
      <c r="AY47" s="488"/>
      <c r="AZ47" s="5"/>
      <c r="BA47" s="488" t="e">
        <f ca="1">BA45*$N$21</f>
        <v>#VALUE!</v>
      </c>
      <c r="BB47" s="488"/>
      <c r="BC47" s="488"/>
      <c r="BD47" s="488"/>
      <c r="BE47" s="5"/>
      <c r="BF47" s="488" t="e">
        <f ca="1">BF45*$N$21</f>
        <v>#VALUE!</v>
      </c>
      <c r="BG47" s="488"/>
      <c r="BH47" s="488"/>
      <c r="BI47" s="488"/>
      <c r="BK47" s="488" t="e">
        <f ca="1">BK45*$N$21</f>
        <v>#VALUE!</v>
      </c>
      <c r="BL47" s="488"/>
      <c r="BM47" s="488"/>
      <c r="BN47" s="488"/>
      <c r="BP47" s="488" t="e">
        <f ca="1">BP45*$N$21</f>
        <v>#VALUE!</v>
      </c>
      <c r="BQ47" s="488"/>
      <c r="BR47" s="488"/>
      <c r="BS47" s="488"/>
      <c r="BU47" s="488" t="e">
        <f ca="1">BU45*$N$21</f>
        <v>#VALUE!</v>
      </c>
      <c r="BV47" s="488"/>
      <c r="BW47" s="488"/>
      <c r="BX47" s="488"/>
      <c r="BY47" s="5"/>
      <c r="BZ47" s="488" t="e">
        <f ca="1">BZ45*$N$21</f>
        <v>#VALUE!</v>
      </c>
      <c r="CA47" s="488"/>
      <c r="CB47" s="488"/>
      <c r="CC47" s="488"/>
      <c r="CD47" s="5"/>
      <c r="CE47" s="488" t="e">
        <f ca="1">CE45*$N$21</f>
        <v>#VALUE!</v>
      </c>
      <c r="CF47" s="488"/>
      <c r="CG47" s="488"/>
      <c r="CH47" s="488"/>
      <c r="CJ47" s="488" t="e">
        <f ca="1">CJ45*$N$21</f>
        <v>#VALUE!</v>
      </c>
      <c r="CK47" s="488"/>
      <c r="CL47" s="488"/>
      <c r="CM47" s="488"/>
      <c r="CO47" s="488" t="e">
        <f ca="1">CO45*$N$21</f>
        <v>#VALUE!</v>
      </c>
      <c r="CP47" s="488"/>
      <c r="CQ47" s="488"/>
      <c r="CR47" s="488"/>
      <c r="CT47" s="488" t="e">
        <f ca="1">CT45*$N$21</f>
        <v>#VALUE!</v>
      </c>
      <c r="CU47" s="488"/>
      <c r="CV47" s="488"/>
      <c r="CW47" s="488"/>
      <c r="CX47" s="5"/>
      <c r="CY47" s="488" t="e">
        <f ca="1">CY45*$N$21</f>
        <v>#VALUE!</v>
      </c>
      <c r="CZ47" s="488"/>
      <c r="DA47" s="488"/>
      <c r="DB47" s="488"/>
      <c r="DC47" s="5"/>
      <c r="DD47" s="488" t="e">
        <f ca="1">DD45*$N$21</f>
        <v>#VALUE!</v>
      </c>
      <c r="DE47" s="488"/>
      <c r="DF47" s="488"/>
      <c r="DG47" s="488"/>
      <c r="DI47" s="488" t="e">
        <f ca="1">DI45*$N$21</f>
        <v>#VALUE!</v>
      </c>
      <c r="DJ47" s="488"/>
      <c r="DK47" s="488"/>
      <c r="DL47" s="488"/>
      <c r="DN47" s="488" t="e">
        <f ca="1">DN45*$N$21</f>
        <v>#VALUE!</v>
      </c>
      <c r="DO47" s="488"/>
      <c r="DP47" s="488"/>
      <c r="DQ47" s="488"/>
      <c r="DS47" s="488" t="e">
        <f ca="1">DS45*$N$21</f>
        <v>#VALUE!</v>
      </c>
      <c r="DT47" s="488"/>
      <c r="DU47" s="488"/>
      <c r="DV47" s="488"/>
      <c r="DW47" s="5"/>
      <c r="DX47" s="488" t="e">
        <f ca="1">DX45*$N$21</f>
        <v>#VALUE!</v>
      </c>
      <c r="DY47" s="488"/>
      <c r="DZ47" s="488"/>
      <c r="EA47" s="488"/>
      <c r="EB47" s="5"/>
      <c r="EC47" s="488" t="e">
        <f ca="1">EC45*$N$21</f>
        <v>#VALUE!</v>
      </c>
      <c r="ED47" s="488"/>
      <c r="EE47" s="488"/>
      <c r="EF47" s="488"/>
      <c r="EH47" s="488" t="e">
        <f ca="1">EH45*$N$21</f>
        <v>#VALUE!</v>
      </c>
      <c r="EI47" s="488"/>
      <c r="EJ47" s="488"/>
      <c r="EK47" s="488"/>
      <c r="EM47" s="488" t="e">
        <f ca="1">EM45*$N$21</f>
        <v>#VALUE!</v>
      </c>
      <c r="EN47" s="488"/>
      <c r="EO47" s="488"/>
      <c r="EP47" s="488"/>
      <c r="ER47" s="488" t="e">
        <f ca="1">ER45*$N$21</f>
        <v>#VALUE!</v>
      </c>
      <c r="ES47" s="488"/>
      <c r="ET47" s="488"/>
      <c r="EU47" s="488"/>
      <c r="EV47" s="5"/>
      <c r="EW47" s="488" t="e">
        <f ca="1">EW45*$N$21</f>
        <v>#VALUE!</v>
      </c>
      <c r="EX47" s="488"/>
      <c r="EY47" s="488"/>
      <c r="EZ47" s="488"/>
      <c r="FA47" s="5"/>
      <c r="FB47" s="488" t="e">
        <f ca="1">FB45*$N$21</f>
        <v>#VALUE!</v>
      </c>
      <c r="FC47" s="488"/>
      <c r="FD47" s="488"/>
      <c r="FE47" s="488"/>
      <c r="FG47" s="488" t="e">
        <f ca="1">FG45*$N$21</f>
        <v>#VALUE!</v>
      </c>
      <c r="FH47" s="488"/>
      <c r="FI47" s="488"/>
      <c r="FJ47" s="488"/>
      <c r="FL47" s="488" t="e">
        <f ca="1">FL45*$N$21</f>
        <v>#VALUE!</v>
      </c>
      <c r="FM47" s="488"/>
      <c r="FN47" s="488"/>
      <c r="FO47" s="488"/>
      <c r="FQ47" s="488" t="e">
        <f ca="1">FQ45*$N$21</f>
        <v>#VALUE!</v>
      </c>
      <c r="FR47" s="488"/>
      <c r="FS47" s="488"/>
      <c r="FT47" s="488"/>
      <c r="FV47" s="488" t="e">
        <f ca="1">FV45*$N$21</f>
        <v>#VALUE!</v>
      </c>
      <c r="FW47" s="488"/>
      <c r="FX47" s="488"/>
      <c r="FY47" s="488"/>
      <c r="GA47" s="488" t="e">
        <f ca="1">GA45*$N$21</f>
        <v>#VALUE!</v>
      </c>
      <c r="GB47" s="488"/>
      <c r="GC47" s="488"/>
      <c r="GD47" s="488"/>
      <c r="GF47" s="488" t="e">
        <f ca="1">GF45*$N$21</f>
        <v>#VALUE!</v>
      </c>
      <c r="GG47" s="488"/>
      <c r="GH47" s="488"/>
      <c r="GI47" s="488"/>
      <c r="GK47" s="488" t="e">
        <f ca="1">GK45*$N$21</f>
        <v>#VALUE!</v>
      </c>
      <c r="GL47" s="488"/>
      <c r="GM47" s="488"/>
      <c r="GN47" s="488"/>
      <c r="GP47" s="488" t="e">
        <f ca="1">GP45*$N$21</f>
        <v>#VALUE!</v>
      </c>
      <c r="GQ47" s="488"/>
      <c r="GR47" s="488"/>
      <c r="GS47" s="488"/>
      <c r="GU47" s="488" t="e">
        <f ca="1">GU45*$N$21</f>
        <v>#VALUE!</v>
      </c>
      <c r="GV47" s="488"/>
      <c r="GW47" s="488"/>
      <c r="GX47" s="488"/>
      <c r="GZ47" s="488" t="e">
        <f ca="1">GZ45*$N$21</f>
        <v>#VALUE!</v>
      </c>
      <c r="HA47" s="488"/>
      <c r="HB47" s="488"/>
      <c r="HC47" s="488"/>
      <c r="HE47" s="488" t="e">
        <f ca="1">HE45*$N$21</f>
        <v>#VALUE!</v>
      </c>
      <c r="HF47" s="488"/>
      <c r="HG47" s="488"/>
      <c r="HH47" s="488"/>
      <c r="HJ47" s="488" t="e">
        <f ca="1">HJ45*$N$21</f>
        <v>#VALUE!</v>
      </c>
      <c r="HK47" s="488"/>
      <c r="HL47" s="488"/>
      <c r="HM47" s="488"/>
      <c r="HO47" s="488" t="e">
        <f ca="1">HO45*$N$21</f>
        <v>#VALUE!</v>
      </c>
      <c r="HP47" s="488"/>
      <c r="HQ47" s="488"/>
      <c r="HR47" s="488"/>
    </row>
    <row r="48" spans="19:226" s="1" customFormat="1" ht="18" customHeight="1" thickBot="1">
      <c r="W48" s="518" t="e">
        <f ca="1">W45*$N$23</f>
        <v>#VALUE!</v>
      </c>
      <c r="X48" s="518"/>
      <c r="Y48" s="518"/>
      <c r="Z48" s="518"/>
      <c r="AA48" s="5"/>
      <c r="AB48" s="518" t="e">
        <f ca="1">AB45*$N$23</f>
        <v>#VALUE!</v>
      </c>
      <c r="AC48" s="518"/>
      <c r="AD48" s="518"/>
      <c r="AE48" s="518"/>
      <c r="AF48" s="5"/>
      <c r="AG48" s="518" t="e">
        <f ca="1">AG45*$N$23</f>
        <v>#VALUE!</v>
      </c>
      <c r="AH48" s="518"/>
      <c r="AI48" s="518"/>
      <c r="AJ48" s="518"/>
      <c r="AL48" s="518" t="e">
        <f ca="1">AL45*$N$23</f>
        <v>#VALUE!</v>
      </c>
      <c r="AM48" s="518"/>
      <c r="AN48" s="518"/>
      <c r="AO48" s="518"/>
      <c r="AQ48" s="518" t="e">
        <f ca="1">AQ45*$N$23</f>
        <v>#VALUE!</v>
      </c>
      <c r="AR48" s="518"/>
      <c r="AS48" s="518"/>
      <c r="AT48" s="518"/>
      <c r="AV48" s="518" t="e">
        <f ca="1">AV45*$N$23</f>
        <v>#VALUE!</v>
      </c>
      <c r="AW48" s="518"/>
      <c r="AX48" s="518"/>
      <c r="AY48" s="518"/>
      <c r="AZ48" s="5"/>
      <c r="BA48" s="518" t="e">
        <f ca="1">BA45*$N$23</f>
        <v>#VALUE!</v>
      </c>
      <c r="BB48" s="518"/>
      <c r="BC48" s="518"/>
      <c r="BD48" s="518"/>
      <c r="BE48" s="5"/>
      <c r="BF48" s="518" t="e">
        <f ca="1">BF45*$N$23</f>
        <v>#VALUE!</v>
      </c>
      <c r="BG48" s="518"/>
      <c r="BH48" s="518"/>
      <c r="BI48" s="518"/>
      <c r="BK48" s="518" t="e">
        <f ca="1">BK45*$N$23</f>
        <v>#VALUE!</v>
      </c>
      <c r="BL48" s="518"/>
      <c r="BM48" s="518"/>
      <c r="BN48" s="518"/>
      <c r="BP48" s="518" t="e">
        <f ca="1">BP45*$N$23</f>
        <v>#VALUE!</v>
      </c>
      <c r="BQ48" s="518"/>
      <c r="BR48" s="518"/>
      <c r="BS48" s="518"/>
      <c r="BU48" s="518" t="e">
        <f ca="1">BU45*$N$23</f>
        <v>#VALUE!</v>
      </c>
      <c r="BV48" s="518"/>
      <c r="BW48" s="518"/>
      <c r="BX48" s="518"/>
      <c r="BY48" s="5"/>
      <c r="BZ48" s="518" t="e">
        <f ca="1">BZ45*$N$23</f>
        <v>#VALUE!</v>
      </c>
      <c r="CA48" s="518"/>
      <c r="CB48" s="518"/>
      <c r="CC48" s="518"/>
      <c r="CD48" s="5"/>
      <c r="CE48" s="518" t="e">
        <f ca="1">CE45*$N$23</f>
        <v>#VALUE!</v>
      </c>
      <c r="CF48" s="518"/>
      <c r="CG48" s="518"/>
      <c r="CH48" s="518"/>
      <c r="CJ48" s="518" t="e">
        <f ca="1">CJ45*$N$23</f>
        <v>#VALUE!</v>
      </c>
      <c r="CK48" s="518"/>
      <c r="CL48" s="518"/>
      <c r="CM48" s="518"/>
      <c r="CO48" s="518" t="e">
        <f ca="1">CO45*$N$23</f>
        <v>#VALUE!</v>
      </c>
      <c r="CP48" s="518"/>
      <c r="CQ48" s="518"/>
      <c r="CR48" s="518"/>
      <c r="CT48" s="518" t="e">
        <f ca="1">CT45*$N$23</f>
        <v>#VALUE!</v>
      </c>
      <c r="CU48" s="518"/>
      <c r="CV48" s="518"/>
      <c r="CW48" s="518"/>
      <c r="CX48" s="5"/>
      <c r="CY48" s="518" t="e">
        <f ca="1">CY45*$N$23</f>
        <v>#VALUE!</v>
      </c>
      <c r="CZ48" s="518"/>
      <c r="DA48" s="518"/>
      <c r="DB48" s="518"/>
      <c r="DC48" s="5"/>
      <c r="DD48" s="518" t="e">
        <f ca="1">DD45*$N$23</f>
        <v>#VALUE!</v>
      </c>
      <c r="DE48" s="518"/>
      <c r="DF48" s="518"/>
      <c r="DG48" s="518"/>
      <c r="DI48" s="518" t="e">
        <f ca="1">DI45*$N$23</f>
        <v>#VALUE!</v>
      </c>
      <c r="DJ48" s="518"/>
      <c r="DK48" s="518"/>
      <c r="DL48" s="518"/>
      <c r="DN48" s="518" t="e">
        <f ca="1">DN45*$N$23</f>
        <v>#VALUE!</v>
      </c>
      <c r="DO48" s="518"/>
      <c r="DP48" s="518"/>
      <c r="DQ48" s="518"/>
      <c r="DS48" s="518" t="e">
        <f ca="1">DS45*$N$23</f>
        <v>#VALUE!</v>
      </c>
      <c r="DT48" s="518"/>
      <c r="DU48" s="518"/>
      <c r="DV48" s="518"/>
      <c r="DW48" s="5"/>
      <c r="DX48" s="518" t="e">
        <f ca="1">DX45*$N$23</f>
        <v>#VALUE!</v>
      </c>
      <c r="DY48" s="518"/>
      <c r="DZ48" s="518"/>
      <c r="EA48" s="518"/>
      <c r="EB48" s="5"/>
      <c r="EC48" s="518" t="e">
        <f ca="1">EC45*$N$23</f>
        <v>#VALUE!</v>
      </c>
      <c r="ED48" s="518"/>
      <c r="EE48" s="518"/>
      <c r="EF48" s="518"/>
      <c r="EH48" s="518" t="e">
        <f ca="1">EH45*$N$23</f>
        <v>#VALUE!</v>
      </c>
      <c r="EI48" s="518"/>
      <c r="EJ48" s="518"/>
      <c r="EK48" s="518"/>
      <c r="EM48" s="518" t="e">
        <f ca="1">EM45*$N$23</f>
        <v>#VALUE!</v>
      </c>
      <c r="EN48" s="518"/>
      <c r="EO48" s="518"/>
      <c r="EP48" s="518"/>
      <c r="ER48" s="518" t="e">
        <f ca="1">ER45*$N$23</f>
        <v>#VALUE!</v>
      </c>
      <c r="ES48" s="518"/>
      <c r="ET48" s="518"/>
      <c r="EU48" s="518"/>
      <c r="EV48" s="5"/>
      <c r="EW48" s="518" t="e">
        <f ca="1">EW45*$N$23</f>
        <v>#VALUE!</v>
      </c>
      <c r="EX48" s="518"/>
      <c r="EY48" s="518"/>
      <c r="EZ48" s="518"/>
      <c r="FA48" s="5"/>
      <c r="FB48" s="518" t="e">
        <f ca="1">FB45*$N$23</f>
        <v>#VALUE!</v>
      </c>
      <c r="FC48" s="518"/>
      <c r="FD48" s="518"/>
      <c r="FE48" s="518"/>
      <c r="FG48" s="518" t="e">
        <f ca="1">FG45*$N$23</f>
        <v>#VALUE!</v>
      </c>
      <c r="FH48" s="518"/>
      <c r="FI48" s="518"/>
      <c r="FJ48" s="518"/>
      <c r="FL48" s="518" t="e">
        <f ca="1">FL45*$N$23</f>
        <v>#VALUE!</v>
      </c>
      <c r="FM48" s="518"/>
      <c r="FN48" s="518"/>
      <c r="FO48" s="518"/>
      <c r="FQ48" s="518" t="e">
        <f ca="1">FQ45*$N$23</f>
        <v>#VALUE!</v>
      </c>
      <c r="FR48" s="518"/>
      <c r="FS48" s="518"/>
      <c r="FT48" s="518"/>
      <c r="FV48" s="518" t="e">
        <f ca="1">FV45*$N$23</f>
        <v>#VALUE!</v>
      </c>
      <c r="FW48" s="518"/>
      <c r="FX48" s="518"/>
      <c r="FY48" s="518"/>
      <c r="GA48" s="518" t="e">
        <f ca="1">GA45*$N$23</f>
        <v>#VALUE!</v>
      </c>
      <c r="GB48" s="518"/>
      <c r="GC48" s="518"/>
      <c r="GD48" s="518"/>
      <c r="GF48" s="518" t="e">
        <f ca="1">GF45*$N$23</f>
        <v>#VALUE!</v>
      </c>
      <c r="GG48" s="518"/>
      <c r="GH48" s="518"/>
      <c r="GI48" s="518"/>
      <c r="GK48" s="518" t="e">
        <f ca="1">GK45*$N$23</f>
        <v>#VALUE!</v>
      </c>
      <c r="GL48" s="518"/>
      <c r="GM48" s="518"/>
      <c r="GN48" s="518"/>
      <c r="GP48" s="518" t="e">
        <f ca="1">GP45*$N$23</f>
        <v>#VALUE!</v>
      </c>
      <c r="GQ48" s="518"/>
      <c r="GR48" s="518"/>
      <c r="GS48" s="518"/>
      <c r="GU48" s="518" t="e">
        <f ca="1">GU45*$N$23</f>
        <v>#VALUE!</v>
      </c>
      <c r="GV48" s="518"/>
      <c r="GW48" s="518"/>
      <c r="GX48" s="518"/>
      <c r="GZ48" s="518" t="e">
        <f ca="1">GZ45*$N$23</f>
        <v>#VALUE!</v>
      </c>
      <c r="HA48" s="518"/>
      <c r="HB48" s="518"/>
      <c r="HC48" s="518"/>
      <c r="HE48" s="518" t="e">
        <f ca="1">HE45*$N$23</f>
        <v>#VALUE!</v>
      </c>
      <c r="HF48" s="518"/>
      <c r="HG48" s="518"/>
      <c r="HH48" s="518"/>
      <c r="HJ48" s="518" t="e">
        <f ca="1">HJ45*$N$23</f>
        <v>#VALUE!</v>
      </c>
      <c r="HK48" s="518"/>
      <c r="HL48" s="518"/>
      <c r="HM48" s="518"/>
      <c r="HO48" s="518" t="e">
        <f ca="1">HO45*$N$23</f>
        <v>#VALUE!</v>
      </c>
      <c r="HP48" s="518"/>
      <c r="HQ48" s="518"/>
      <c r="HR48" s="518"/>
    </row>
    <row r="49" spans="19:226" s="1" customFormat="1" ht="18" customHeight="1" thickBot="1">
      <c r="S49" s="552" t="s">
        <v>50</v>
      </c>
      <c r="T49" s="552"/>
      <c r="U49" s="552"/>
      <c r="V49" s="553"/>
      <c r="W49" s="519" t="e">
        <f ca="1">IF(AND(W47&lt;$N$10,W48&lt;$N$11),"OK","NG")</f>
        <v>#VALUE!</v>
      </c>
      <c r="X49" s="520"/>
      <c r="Y49" s="520"/>
      <c r="Z49" s="521"/>
      <c r="AB49" s="519" t="e">
        <f ca="1">IF(AND(AB47&lt;$N$10,AB48&lt;$N$11),"OK","NG")</f>
        <v>#VALUE!</v>
      </c>
      <c r="AC49" s="520"/>
      <c r="AD49" s="520"/>
      <c r="AE49" s="521"/>
      <c r="AG49" s="519" t="e">
        <f ca="1">IF(AND(AG47&lt;$N$10,AG48&lt;$N$11),"OK","NG")</f>
        <v>#VALUE!</v>
      </c>
      <c r="AH49" s="520"/>
      <c r="AI49" s="520"/>
      <c r="AJ49" s="521"/>
      <c r="AL49" s="519" t="e">
        <f ca="1">IF(AND(AL47&lt;$N$10,AL48&lt;$N$11),"OK","NG")</f>
        <v>#VALUE!</v>
      </c>
      <c r="AM49" s="520"/>
      <c r="AN49" s="520"/>
      <c r="AO49" s="521"/>
      <c r="AQ49" s="519" t="e">
        <f ca="1">IF(AND(AQ47&lt;$N$10,AQ48&lt;$N$11),"OK","NG")</f>
        <v>#VALUE!</v>
      </c>
      <c r="AR49" s="520"/>
      <c r="AS49" s="520"/>
      <c r="AT49" s="521"/>
      <c r="AV49" s="519" t="e">
        <f ca="1">IF(AND(AV47&lt;$N$10,AV48&lt;$N$11),"OK","NG")</f>
        <v>#VALUE!</v>
      </c>
      <c r="AW49" s="520"/>
      <c r="AX49" s="520"/>
      <c r="AY49" s="521"/>
      <c r="BA49" s="519" t="e">
        <f ca="1">IF(AND(BA47&lt;$N$10,BA48&lt;$N$11),"OK","NG")</f>
        <v>#VALUE!</v>
      </c>
      <c r="BB49" s="520"/>
      <c r="BC49" s="520"/>
      <c r="BD49" s="521"/>
      <c r="BF49" s="519" t="e">
        <f ca="1">IF(AND(BF47&lt;$N$10,BF48&lt;$N$11),"OK","NG")</f>
        <v>#VALUE!</v>
      </c>
      <c r="BG49" s="520"/>
      <c r="BH49" s="520"/>
      <c r="BI49" s="521"/>
      <c r="BK49" s="519" t="e">
        <f ca="1">IF(AND(BK47&lt;$N$10,BK48&lt;$N$11),"OK","NG")</f>
        <v>#VALUE!</v>
      </c>
      <c r="BL49" s="520"/>
      <c r="BM49" s="520"/>
      <c r="BN49" s="521"/>
      <c r="BP49" s="519" t="e">
        <f ca="1">IF(AND(BP47&lt;$N$10,BP48&lt;$N$11),"OK","NG")</f>
        <v>#VALUE!</v>
      </c>
      <c r="BQ49" s="520"/>
      <c r="BR49" s="520"/>
      <c r="BS49" s="521"/>
      <c r="BU49" s="519" t="e">
        <f ca="1">IF(AND(BU47&lt;$N$10,BU48&lt;$N$11),"OK","NG")</f>
        <v>#VALUE!</v>
      </c>
      <c r="BV49" s="520"/>
      <c r="BW49" s="520"/>
      <c r="BX49" s="521"/>
      <c r="BZ49" s="519" t="e">
        <f ca="1">IF(AND(BZ47&lt;$N$10,BZ48&lt;$N$11),"OK","NG")</f>
        <v>#VALUE!</v>
      </c>
      <c r="CA49" s="520"/>
      <c r="CB49" s="520"/>
      <c r="CC49" s="521"/>
      <c r="CE49" s="519" t="e">
        <f ca="1">IF(AND(CE47&lt;$N$10,CE48&lt;$N$11),"OK","NG")</f>
        <v>#VALUE!</v>
      </c>
      <c r="CF49" s="520"/>
      <c r="CG49" s="520"/>
      <c r="CH49" s="521"/>
      <c r="CJ49" s="519" t="e">
        <f ca="1">IF(AND(CJ47&lt;$N$10,CJ48&lt;$N$11),"OK","NG")</f>
        <v>#VALUE!</v>
      </c>
      <c r="CK49" s="520"/>
      <c r="CL49" s="520"/>
      <c r="CM49" s="521"/>
      <c r="CO49" s="519" t="e">
        <f ca="1">IF(AND(CO47&lt;$N$10,CO48&lt;$N$11),"OK","NG")</f>
        <v>#VALUE!</v>
      </c>
      <c r="CP49" s="520"/>
      <c r="CQ49" s="520"/>
      <c r="CR49" s="521"/>
      <c r="CT49" s="519" t="e">
        <f ca="1">IF(AND(CT47&lt;$N$10,CT48&lt;$N$11),"OK","NG")</f>
        <v>#VALUE!</v>
      </c>
      <c r="CU49" s="520"/>
      <c r="CV49" s="520"/>
      <c r="CW49" s="521"/>
      <c r="CY49" s="519" t="e">
        <f ca="1">IF(AND(CY47&lt;$N$10,CY48&lt;$N$11),"OK","NG")</f>
        <v>#VALUE!</v>
      </c>
      <c r="CZ49" s="520"/>
      <c r="DA49" s="520"/>
      <c r="DB49" s="521"/>
      <c r="DD49" s="519" t="e">
        <f ca="1">IF(AND(DD47&lt;$N$10,DD48&lt;$N$11),"OK","NG")</f>
        <v>#VALUE!</v>
      </c>
      <c r="DE49" s="520"/>
      <c r="DF49" s="520"/>
      <c r="DG49" s="521"/>
      <c r="DI49" s="519" t="e">
        <f ca="1">IF(AND(DI47&lt;$N$10,DI48&lt;$N$11),"OK","NG")</f>
        <v>#VALUE!</v>
      </c>
      <c r="DJ49" s="520"/>
      <c r="DK49" s="520"/>
      <c r="DL49" s="521"/>
      <c r="DN49" s="519" t="e">
        <f ca="1">IF(AND(DN47&lt;$N$10,DN48&lt;$N$11),"OK","NG")</f>
        <v>#VALUE!</v>
      </c>
      <c r="DO49" s="520"/>
      <c r="DP49" s="520"/>
      <c r="DQ49" s="521"/>
      <c r="DS49" s="519" t="e">
        <f ca="1">IF(AND(DS47&lt;$N$10,DS48&lt;$N$11),"OK","NG")</f>
        <v>#VALUE!</v>
      </c>
      <c r="DT49" s="520"/>
      <c r="DU49" s="520"/>
      <c r="DV49" s="521"/>
      <c r="DX49" s="519" t="e">
        <f ca="1">IF(AND(DX47&lt;$N$10,DX48&lt;$N$11),"OK","NG")</f>
        <v>#VALUE!</v>
      </c>
      <c r="DY49" s="520"/>
      <c r="DZ49" s="520"/>
      <c r="EA49" s="521"/>
      <c r="EC49" s="519" t="e">
        <f ca="1">IF(AND(EC47&lt;$N$10,EC48&lt;$N$11),"OK","NG")</f>
        <v>#VALUE!</v>
      </c>
      <c r="ED49" s="520"/>
      <c r="EE49" s="520"/>
      <c r="EF49" s="521"/>
      <c r="EH49" s="519" t="e">
        <f ca="1">IF(AND(EH47&lt;$N$10,EH48&lt;$N$11),"OK","NG")</f>
        <v>#VALUE!</v>
      </c>
      <c r="EI49" s="520"/>
      <c r="EJ49" s="520"/>
      <c r="EK49" s="521"/>
      <c r="EM49" s="519" t="e">
        <f ca="1">IF(AND(EM47&lt;$N$10,EM48&lt;$N$11),"OK","NG")</f>
        <v>#VALUE!</v>
      </c>
      <c r="EN49" s="520"/>
      <c r="EO49" s="520"/>
      <c r="EP49" s="521"/>
      <c r="ER49" s="519" t="e">
        <f ca="1">IF(AND(ER47&lt;$N$10,ER48&lt;$N$11),"OK","NG")</f>
        <v>#VALUE!</v>
      </c>
      <c r="ES49" s="520"/>
      <c r="ET49" s="520"/>
      <c r="EU49" s="521"/>
      <c r="EW49" s="519" t="e">
        <f ca="1">IF(AND(EW47&lt;$N$10,EW48&lt;$N$11),"OK","NG")</f>
        <v>#VALUE!</v>
      </c>
      <c r="EX49" s="520"/>
      <c r="EY49" s="520"/>
      <c r="EZ49" s="521"/>
      <c r="FB49" s="519" t="e">
        <f ca="1">IF(AND(FB47&lt;$N$10,FB48&lt;$N$11),"OK","NG")</f>
        <v>#VALUE!</v>
      </c>
      <c r="FC49" s="520"/>
      <c r="FD49" s="520"/>
      <c r="FE49" s="521"/>
      <c r="FG49" s="519" t="e">
        <f ca="1">IF(AND(FG47&lt;$N$10,FG48&lt;$N$11),"OK","NG")</f>
        <v>#VALUE!</v>
      </c>
      <c r="FH49" s="520"/>
      <c r="FI49" s="520"/>
      <c r="FJ49" s="521"/>
      <c r="FL49" s="519" t="e">
        <f ca="1">IF(AND(FL47&lt;$N$10,FL48&lt;$N$11),"OK","NG")</f>
        <v>#VALUE!</v>
      </c>
      <c r="FM49" s="520"/>
      <c r="FN49" s="520"/>
      <c r="FO49" s="521"/>
      <c r="FQ49" s="519" t="e">
        <f ca="1">IF(AND(FQ47&lt;$N$10,FQ48&lt;$N$11),"OK","NG")</f>
        <v>#VALUE!</v>
      </c>
      <c r="FR49" s="520"/>
      <c r="FS49" s="520"/>
      <c r="FT49" s="521"/>
      <c r="FV49" s="519" t="e">
        <f ca="1">IF(AND(FV47&lt;$N$10,FV48&lt;$N$11),"OK","NG")</f>
        <v>#VALUE!</v>
      </c>
      <c r="FW49" s="520"/>
      <c r="FX49" s="520"/>
      <c r="FY49" s="521"/>
      <c r="GA49" s="519" t="e">
        <f ca="1">IF(AND(GA47&lt;$N$10,GA48&lt;$N$11),"OK","NG")</f>
        <v>#VALUE!</v>
      </c>
      <c r="GB49" s="520"/>
      <c r="GC49" s="520"/>
      <c r="GD49" s="521"/>
      <c r="GF49" s="519" t="e">
        <f ca="1">IF(AND(GF47&lt;$N$10,GF48&lt;$N$11),"OK","NG")</f>
        <v>#VALUE!</v>
      </c>
      <c r="GG49" s="520"/>
      <c r="GH49" s="520"/>
      <c r="GI49" s="521"/>
      <c r="GK49" s="519" t="e">
        <f ca="1">IF(AND(GK47&lt;$N$10,GK48&lt;$N$11),"OK","NG")</f>
        <v>#VALUE!</v>
      </c>
      <c r="GL49" s="520"/>
      <c r="GM49" s="520"/>
      <c r="GN49" s="521"/>
      <c r="GP49" s="519" t="e">
        <f ca="1">IF(AND(GP47&lt;$N$10,GP48&lt;$N$11),"OK","NG")</f>
        <v>#VALUE!</v>
      </c>
      <c r="GQ49" s="520"/>
      <c r="GR49" s="520"/>
      <c r="GS49" s="521"/>
      <c r="GU49" s="519" t="e">
        <f ca="1">IF(AND(GU47&lt;$N$10,GU48&lt;$N$11),"OK","NG")</f>
        <v>#VALUE!</v>
      </c>
      <c r="GV49" s="520"/>
      <c r="GW49" s="520"/>
      <c r="GX49" s="521"/>
      <c r="GZ49" s="519" t="e">
        <f ca="1">IF(AND(GZ47&lt;$N$10,GZ48&lt;$N$11),"OK","NG")</f>
        <v>#VALUE!</v>
      </c>
      <c r="HA49" s="520"/>
      <c r="HB49" s="520"/>
      <c r="HC49" s="521"/>
      <c r="HE49" s="519" t="e">
        <f ca="1">IF(AND(HE47&lt;$N$10,HE48&lt;$N$11),"OK","NG")</f>
        <v>#VALUE!</v>
      </c>
      <c r="HF49" s="520"/>
      <c r="HG49" s="520"/>
      <c r="HH49" s="521"/>
      <c r="HJ49" s="519" t="e">
        <f ca="1">IF(AND(HJ47&lt;$N$10,HJ48&lt;$N$11),"OK","NG")</f>
        <v>#VALUE!</v>
      </c>
      <c r="HK49" s="520"/>
      <c r="HL49" s="520"/>
      <c r="HM49" s="521"/>
      <c r="HO49" s="519" t="e">
        <f ca="1">IF(AND(HO47&lt;$N$10,HO48&lt;$N$11),"OK","NG")</f>
        <v>#VALUE!</v>
      </c>
      <c r="HP49" s="520"/>
      <c r="HQ49" s="520"/>
      <c r="HR49" s="521"/>
    </row>
    <row r="50" spans="19:226" s="1" customFormat="1" ht="18" customHeight="1"/>
    <row r="51" spans="19:226" s="1" customFormat="1" ht="18" customHeight="1">
      <c r="S51" s="552" t="s">
        <v>51</v>
      </c>
      <c r="T51" s="552"/>
      <c r="U51" s="552"/>
      <c r="V51" s="554"/>
      <c r="W51" s="488" t="e">
        <f ca="1">IF(W49="OK",W45,0)</f>
        <v>#VALUE!</v>
      </c>
      <c r="X51" s="488"/>
      <c r="Y51" s="488"/>
      <c r="Z51" s="488"/>
      <c r="AA51" s="5"/>
      <c r="AB51" s="488" t="e">
        <f ca="1">IF(AB49="OK",AB45,0)</f>
        <v>#VALUE!</v>
      </c>
      <c r="AC51" s="488"/>
      <c r="AD51" s="488"/>
      <c r="AE51" s="488"/>
      <c r="AF51" s="5"/>
      <c r="AG51" s="488" t="e">
        <f ca="1">IF(AG49="OK",AG45,0)</f>
        <v>#VALUE!</v>
      </c>
      <c r="AH51" s="488"/>
      <c r="AI51" s="488"/>
      <c r="AJ51" s="488"/>
      <c r="AL51" s="488" t="e">
        <f ca="1">IF(AL49="OK",AL45,0)</f>
        <v>#VALUE!</v>
      </c>
      <c r="AM51" s="488"/>
      <c r="AN51" s="488"/>
      <c r="AO51" s="488"/>
      <c r="AQ51" s="488" t="e">
        <f ca="1">IF(AQ49="OK",AQ45,0)</f>
        <v>#VALUE!</v>
      </c>
      <c r="AR51" s="488"/>
      <c r="AS51" s="488"/>
      <c r="AT51" s="488"/>
      <c r="AV51" s="488" t="e">
        <f ca="1">IF(AV49="OK",AV45,0)</f>
        <v>#VALUE!</v>
      </c>
      <c r="AW51" s="488"/>
      <c r="AX51" s="488"/>
      <c r="AY51" s="488"/>
      <c r="AZ51" s="5"/>
      <c r="BA51" s="488" t="e">
        <f ca="1">IF(BA49="OK",BA45,0)</f>
        <v>#VALUE!</v>
      </c>
      <c r="BB51" s="488"/>
      <c r="BC51" s="488"/>
      <c r="BD51" s="488"/>
      <c r="BE51" s="5"/>
      <c r="BF51" s="488" t="e">
        <f ca="1">IF(BF49="OK",BF45,0)</f>
        <v>#VALUE!</v>
      </c>
      <c r="BG51" s="488"/>
      <c r="BH51" s="488"/>
      <c r="BI51" s="488"/>
      <c r="BK51" s="488" t="e">
        <f ca="1">IF(BK49="OK",BK45,0)</f>
        <v>#VALUE!</v>
      </c>
      <c r="BL51" s="488"/>
      <c r="BM51" s="488"/>
      <c r="BN51" s="488"/>
      <c r="BP51" s="488" t="e">
        <f ca="1">IF(BP49="OK",BP45,0)</f>
        <v>#VALUE!</v>
      </c>
      <c r="BQ51" s="488"/>
      <c r="BR51" s="488"/>
      <c r="BS51" s="488"/>
      <c r="BU51" s="488" t="e">
        <f ca="1">IF(BU49="OK",BU45,0)</f>
        <v>#VALUE!</v>
      </c>
      <c r="BV51" s="488"/>
      <c r="BW51" s="488"/>
      <c r="BX51" s="488"/>
      <c r="BY51" s="5"/>
      <c r="BZ51" s="488" t="e">
        <f ca="1">IF(BZ49="OK",BZ45,0)</f>
        <v>#VALUE!</v>
      </c>
      <c r="CA51" s="488"/>
      <c r="CB51" s="488"/>
      <c r="CC51" s="488"/>
      <c r="CD51" s="5"/>
      <c r="CE51" s="488" t="e">
        <f ca="1">IF(CE49="OK",CE45,0)</f>
        <v>#VALUE!</v>
      </c>
      <c r="CF51" s="488"/>
      <c r="CG51" s="488"/>
      <c r="CH51" s="488"/>
      <c r="CJ51" s="488" t="e">
        <f ca="1">IF(CJ49="OK",CJ45,0)</f>
        <v>#VALUE!</v>
      </c>
      <c r="CK51" s="488"/>
      <c r="CL51" s="488"/>
      <c r="CM51" s="488"/>
      <c r="CO51" s="488" t="e">
        <f ca="1">IF(CO49="OK",CO45,0)</f>
        <v>#VALUE!</v>
      </c>
      <c r="CP51" s="488"/>
      <c r="CQ51" s="488"/>
      <c r="CR51" s="488"/>
      <c r="CT51" s="488" t="e">
        <f ca="1">IF(CT49="OK",CT45,0)</f>
        <v>#VALUE!</v>
      </c>
      <c r="CU51" s="488"/>
      <c r="CV51" s="488"/>
      <c r="CW51" s="488"/>
      <c r="CX51" s="5"/>
      <c r="CY51" s="488" t="e">
        <f ca="1">IF(CY49="OK",CY45,0)</f>
        <v>#VALUE!</v>
      </c>
      <c r="CZ51" s="488"/>
      <c r="DA51" s="488"/>
      <c r="DB51" s="488"/>
      <c r="DC51" s="5"/>
      <c r="DD51" s="488" t="e">
        <f ca="1">IF(DD49="OK",DD45,0)</f>
        <v>#VALUE!</v>
      </c>
      <c r="DE51" s="488"/>
      <c r="DF51" s="488"/>
      <c r="DG51" s="488"/>
      <c r="DI51" s="488" t="e">
        <f ca="1">IF(DI49="OK",DI45,0)</f>
        <v>#VALUE!</v>
      </c>
      <c r="DJ51" s="488"/>
      <c r="DK51" s="488"/>
      <c r="DL51" s="488"/>
      <c r="DN51" s="488" t="e">
        <f ca="1">IF(DN49="OK",DN45,0)</f>
        <v>#VALUE!</v>
      </c>
      <c r="DO51" s="488"/>
      <c r="DP51" s="488"/>
      <c r="DQ51" s="488"/>
      <c r="DS51" s="488" t="e">
        <f ca="1">IF(DS49="OK",DS45,0)</f>
        <v>#VALUE!</v>
      </c>
      <c r="DT51" s="488"/>
      <c r="DU51" s="488"/>
      <c r="DV51" s="488"/>
      <c r="DW51" s="5"/>
      <c r="DX51" s="488" t="e">
        <f ca="1">IF(DX49="OK",DX45,0)</f>
        <v>#VALUE!</v>
      </c>
      <c r="DY51" s="488"/>
      <c r="DZ51" s="488"/>
      <c r="EA51" s="488"/>
      <c r="EB51" s="5"/>
      <c r="EC51" s="488" t="e">
        <f ca="1">IF(EC49="OK",EC45,0)</f>
        <v>#VALUE!</v>
      </c>
      <c r="ED51" s="488"/>
      <c r="EE51" s="488"/>
      <c r="EF51" s="488"/>
      <c r="EH51" s="488" t="e">
        <f ca="1">IF(EH49="OK",EH45,0)</f>
        <v>#VALUE!</v>
      </c>
      <c r="EI51" s="488"/>
      <c r="EJ51" s="488"/>
      <c r="EK51" s="488"/>
      <c r="EM51" s="488" t="e">
        <f ca="1">IF(EM49="OK",EM45,0)</f>
        <v>#VALUE!</v>
      </c>
      <c r="EN51" s="488"/>
      <c r="EO51" s="488"/>
      <c r="EP51" s="488"/>
      <c r="ER51" s="488" t="e">
        <f ca="1">IF(ER49="OK",ER45,0)</f>
        <v>#VALUE!</v>
      </c>
      <c r="ES51" s="488"/>
      <c r="ET51" s="488"/>
      <c r="EU51" s="488"/>
      <c r="EV51" s="5"/>
      <c r="EW51" s="488" t="e">
        <f ca="1">IF(EW49="OK",EW45,0)</f>
        <v>#VALUE!</v>
      </c>
      <c r="EX51" s="488"/>
      <c r="EY51" s="488"/>
      <c r="EZ51" s="488"/>
      <c r="FA51" s="5"/>
      <c r="FB51" s="488" t="e">
        <f ca="1">IF(FB49="OK",FB45,0)</f>
        <v>#VALUE!</v>
      </c>
      <c r="FC51" s="488"/>
      <c r="FD51" s="488"/>
      <c r="FE51" s="488"/>
      <c r="FG51" s="488" t="e">
        <f ca="1">IF(FG49="OK",FG45,0)</f>
        <v>#VALUE!</v>
      </c>
      <c r="FH51" s="488"/>
      <c r="FI51" s="488"/>
      <c r="FJ51" s="488"/>
      <c r="FL51" s="488" t="e">
        <f ca="1">IF(FL49="OK",FL45,0)</f>
        <v>#VALUE!</v>
      </c>
      <c r="FM51" s="488"/>
      <c r="FN51" s="488"/>
      <c r="FO51" s="488"/>
      <c r="FQ51" s="488" t="e">
        <f ca="1">IF(FQ49="OK",FQ45,0)</f>
        <v>#VALUE!</v>
      </c>
      <c r="FR51" s="488"/>
      <c r="FS51" s="488"/>
      <c r="FT51" s="488"/>
      <c r="FV51" s="488" t="e">
        <f ca="1">IF(FV49="OK",FV45,0)</f>
        <v>#VALUE!</v>
      </c>
      <c r="FW51" s="488"/>
      <c r="FX51" s="488"/>
      <c r="FY51" s="488"/>
      <c r="GA51" s="488" t="e">
        <f ca="1">IF(GA49="OK",GA45,0)</f>
        <v>#VALUE!</v>
      </c>
      <c r="GB51" s="488"/>
      <c r="GC51" s="488"/>
      <c r="GD51" s="488"/>
      <c r="GF51" s="488" t="e">
        <f ca="1">IF(GF49="OK",GF45,0)</f>
        <v>#VALUE!</v>
      </c>
      <c r="GG51" s="488"/>
      <c r="GH51" s="488"/>
      <c r="GI51" s="488"/>
      <c r="GK51" s="488" t="e">
        <f ca="1">IF(GK49="OK",GK45,0)</f>
        <v>#VALUE!</v>
      </c>
      <c r="GL51" s="488"/>
      <c r="GM51" s="488"/>
      <c r="GN51" s="488"/>
      <c r="GP51" s="488" t="e">
        <f ca="1">IF(GP49="OK",GP45,0)</f>
        <v>#VALUE!</v>
      </c>
      <c r="GQ51" s="488"/>
      <c r="GR51" s="488"/>
      <c r="GS51" s="488"/>
      <c r="GU51" s="488" t="e">
        <f ca="1">IF(GU49="OK",GU45,0)</f>
        <v>#VALUE!</v>
      </c>
      <c r="GV51" s="488"/>
      <c r="GW51" s="488"/>
      <c r="GX51" s="488"/>
      <c r="GZ51" s="488" t="e">
        <f ca="1">IF(GZ49="OK",GZ45,0)</f>
        <v>#VALUE!</v>
      </c>
      <c r="HA51" s="488"/>
      <c r="HB51" s="488"/>
      <c r="HC51" s="488"/>
      <c r="HE51" s="488" t="e">
        <f ca="1">IF(HE49="OK",HE45,0)</f>
        <v>#VALUE!</v>
      </c>
      <c r="HF51" s="488"/>
      <c r="HG51" s="488"/>
      <c r="HH51" s="488"/>
      <c r="HJ51" s="488" t="e">
        <f ca="1">IF(HJ49="OK",HJ45,0)</f>
        <v>#VALUE!</v>
      </c>
      <c r="HK51" s="488"/>
      <c r="HL51" s="488"/>
      <c r="HM51" s="488"/>
      <c r="HO51" s="488" t="e">
        <f ca="1">IF(HO49="OK",HO45,0)</f>
        <v>#VALUE!</v>
      </c>
      <c r="HP51" s="488"/>
      <c r="HQ51" s="488"/>
      <c r="HR51" s="488"/>
    </row>
    <row r="52" spans="19:226" s="1" customFormat="1" ht="18" customHeight="1" thickBot="1"/>
    <row r="53" spans="19:226" s="1" customFormat="1" ht="18" customHeight="1" thickBot="1">
      <c r="S53" s="552" t="s">
        <v>46</v>
      </c>
      <c r="T53" s="552"/>
      <c r="U53" s="552"/>
      <c r="V53" s="553"/>
      <c r="W53" s="546" t="e">
        <f ca="1">IF(N28="無",1,MAX(W51,AB51,AG51,AL51,AQ51,AV51,BA51,BF51,BK51,BP51,BU51,BZ51,CE51,CJ51,CO51,CT51,CY51,DD51,DI51,DN51,DS51,DX51,EC51,EH51,EM51,ER51,EW51,FB51,FG51,FL51,FQ51,FV51,GA51,GF51,GK51,GP51,GU51,GZ51,HE51,HJ51,HO51))</f>
        <v>#VALUE!</v>
      </c>
      <c r="X53" s="547"/>
      <c r="Y53" s="547"/>
      <c r="Z53" s="548"/>
      <c r="AB53" s="1" t="s">
        <v>47</v>
      </c>
    </row>
    <row r="54" spans="19:226" s="1" customFormat="1" ht="18" customHeight="1"/>
    <row r="55" spans="19:226" s="1" customFormat="1" ht="18" customHeight="1"/>
    <row r="56" spans="19:226" s="1" customFormat="1" ht="18" customHeight="1">
      <c r="S56" s="552" t="s">
        <v>45</v>
      </c>
      <c r="T56" s="552"/>
      <c r="U56" s="552"/>
      <c r="V56" s="554"/>
      <c r="W56" s="515" t="e">
        <f ca="1">W40</f>
        <v>#VALUE!</v>
      </c>
      <c r="X56" s="516"/>
      <c r="Y56" s="516"/>
      <c r="Z56" s="517"/>
      <c r="AB56" s="515" t="e">
        <f ca="1">IF(W56&gt;W57,W56-1,W56)</f>
        <v>#VALUE!</v>
      </c>
      <c r="AC56" s="516"/>
      <c r="AD56" s="516"/>
      <c r="AE56" s="517"/>
      <c r="AG56" s="515" t="e">
        <f ca="1">IF(AB56&gt;AB57,AB56-1,AB56)</f>
        <v>#VALUE!</v>
      </c>
      <c r="AH56" s="516"/>
      <c r="AI56" s="516"/>
      <c r="AJ56" s="517"/>
      <c r="AL56" s="515" t="e">
        <f ca="1">IF(AG56&gt;AG57,AG56-1,AG56)</f>
        <v>#VALUE!</v>
      </c>
      <c r="AM56" s="516"/>
      <c r="AN56" s="516"/>
      <c r="AO56" s="517"/>
      <c r="AQ56" s="515" t="e">
        <f ca="1">IF(AL56&gt;AL57,AL56-1,AL56)</f>
        <v>#VALUE!</v>
      </c>
      <c r="AR56" s="516"/>
      <c r="AS56" s="516"/>
      <c r="AT56" s="517"/>
      <c r="AV56" s="515" t="e">
        <f ca="1">IF(AQ56&gt;AQ57,AQ56-1,AQ56)</f>
        <v>#VALUE!</v>
      </c>
      <c r="AW56" s="516"/>
      <c r="AX56" s="516"/>
      <c r="AY56" s="517"/>
      <c r="BA56" s="515" t="e">
        <f ca="1">IF(AV56&gt;AV57,AV56-1,AV56)</f>
        <v>#VALUE!</v>
      </c>
      <c r="BB56" s="516"/>
      <c r="BC56" s="516"/>
      <c r="BD56" s="517"/>
      <c r="BF56" s="515" t="e">
        <f ca="1">IF(BA56&gt;BA57,BA56-1,BA56)</f>
        <v>#VALUE!</v>
      </c>
      <c r="BG56" s="516"/>
      <c r="BH56" s="516"/>
      <c r="BI56" s="517"/>
      <c r="BK56" s="515" t="e">
        <f ca="1">IF(BF56&gt;BF57,BF56-1,BF56)</f>
        <v>#VALUE!</v>
      </c>
      <c r="BL56" s="516"/>
      <c r="BM56" s="516"/>
      <c r="BN56" s="517"/>
      <c r="BP56" s="515" t="e">
        <f ca="1">IF(BK56&gt;BK57,BK56-1,BK56)</f>
        <v>#VALUE!</v>
      </c>
      <c r="BQ56" s="516"/>
      <c r="BR56" s="516"/>
      <c r="BS56" s="517"/>
      <c r="BU56" s="515" t="e">
        <f ca="1">IF(BP56&gt;BP57,BP56-1,BP56)</f>
        <v>#VALUE!</v>
      </c>
      <c r="BV56" s="516"/>
      <c r="BW56" s="516"/>
      <c r="BX56" s="517"/>
      <c r="BZ56" s="515" t="e">
        <f ca="1">IF(BU56&gt;BU57,BU56-1,BU56)</f>
        <v>#VALUE!</v>
      </c>
      <c r="CA56" s="516"/>
      <c r="CB56" s="516"/>
      <c r="CC56" s="517"/>
      <c r="CE56" s="515" t="e">
        <f ca="1">IF(BZ56&gt;BZ57,BZ56-1,BZ56)</f>
        <v>#VALUE!</v>
      </c>
      <c r="CF56" s="516"/>
      <c r="CG56" s="516"/>
      <c r="CH56" s="517"/>
      <c r="CJ56" s="515" t="e">
        <f ca="1">IF(CE56&gt;CE57,CE56-1,CE56)</f>
        <v>#VALUE!</v>
      </c>
      <c r="CK56" s="516"/>
      <c r="CL56" s="516"/>
      <c r="CM56" s="517"/>
      <c r="CO56" s="515" t="e">
        <f ca="1">IF(CJ56&gt;CJ57,CJ56-1,CJ56)</f>
        <v>#VALUE!</v>
      </c>
      <c r="CP56" s="516"/>
      <c r="CQ56" s="516"/>
      <c r="CR56" s="517"/>
      <c r="CT56" s="515" t="e">
        <f ca="1">IF(CO56&gt;CO57,CO56-1,CO56)</f>
        <v>#VALUE!</v>
      </c>
      <c r="CU56" s="516"/>
      <c r="CV56" s="516"/>
      <c r="CW56" s="517"/>
      <c r="CY56" s="515" t="e">
        <f ca="1">IF(CT56&gt;CT57,CT56-1,CT56)</f>
        <v>#VALUE!</v>
      </c>
      <c r="CZ56" s="516"/>
      <c r="DA56" s="516"/>
      <c r="DB56" s="517"/>
      <c r="DD56" s="515" t="e">
        <f ca="1">IF(CY56&gt;CY57,CY56-1,CY56)</f>
        <v>#VALUE!</v>
      </c>
      <c r="DE56" s="516"/>
      <c r="DF56" s="516"/>
      <c r="DG56" s="517"/>
      <c r="DI56" s="515" t="e">
        <f ca="1">IF(DD56&gt;DD57,DD56-1,DD56)</f>
        <v>#VALUE!</v>
      </c>
      <c r="DJ56" s="516"/>
      <c r="DK56" s="516"/>
      <c r="DL56" s="517"/>
      <c r="DN56" s="515" t="e">
        <f ca="1">IF(DI56&gt;DI57,DI56-1,DI56)</f>
        <v>#VALUE!</v>
      </c>
      <c r="DO56" s="516"/>
      <c r="DP56" s="516"/>
      <c r="DQ56" s="517"/>
      <c r="DS56" s="515" t="e">
        <f ca="1">IF(DN56&gt;DN57,DN56-1,DN56)</f>
        <v>#VALUE!</v>
      </c>
      <c r="DT56" s="516"/>
      <c r="DU56" s="516"/>
      <c r="DV56" s="517"/>
      <c r="DX56" s="515" t="e">
        <f ca="1">IF(DS56&gt;DS57,DS56-1,DS56)</f>
        <v>#VALUE!</v>
      </c>
      <c r="DY56" s="516"/>
      <c r="DZ56" s="516"/>
      <c r="EA56" s="517"/>
      <c r="EC56" s="515" t="e">
        <f ca="1">IF(DX56&gt;DX57,DX56-1,DX56)</f>
        <v>#VALUE!</v>
      </c>
      <c r="ED56" s="516"/>
      <c r="EE56" s="516"/>
      <c r="EF56" s="517"/>
      <c r="EH56" s="515" t="e">
        <f ca="1">IF(EC56&gt;EC57,EC56-1,EC56)</f>
        <v>#VALUE!</v>
      </c>
      <c r="EI56" s="516"/>
      <c r="EJ56" s="516"/>
      <c r="EK56" s="517"/>
      <c r="EM56" s="515" t="e">
        <f ca="1">IF(EH56&gt;EH57,EH56-1,EH56)</f>
        <v>#VALUE!</v>
      </c>
      <c r="EN56" s="516"/>
      <c r="EO56" s="516"/>
      <c r="EP56" s="517"/>
      <c r="ER56" s="515" t="e">
        <f ca="1">IF(EM56&gt;EM57,EM56-1,EM56)</f>
        <v>#VALUE!</v>
      </c>
      <c r="ES56" s="516"/>
      <c r="ET56" s="516"/>
      <c r="EU56" s="517"/>
      <c r="EW56" s="515" t="e">
        <f ca="1">IF(ER56&gt;ER57,ER56-1,ER56)</f>
        <v>#VALUE!</v>
      </c>
      <c r="EX56" s="516"/>
      <c r="EY56" s="516"/>
      <c r="EZ56" s="517"/>
      <c r="FB56" s="515" t="e">
        <f ca="1">IF(EW56&gt;EW57,EW56-1,EW56)</f>
        <v>#VALUE!</v>
      </c>
      <c r="FC56" s="516"/>
      <c r="FD56" s="516"/>
      <c r="FE56" s="517"/>
      <c r="FG56" s="515" t="e">
        <f ca="1">IF(FB56&gt;FB57,FB56-1,FB56)</f>
        <v>#VALUE!</v>
      </c>
      <c r="FH56" s="516"/>
      <c r="FI56" s="516"/>
      <c r="FJ56" s="517"/>
      <c r="FL56" s="515" t="e">
        <f ca="1">IF(FG56&gt;FG57,FG56-1,FG56)</f>
        <v>#VALUE!</v>
      </c>
      <c r="FM56" s="516"/>
      <c r="FN56" s="516"/>
      <c r="FO56" s="517"/>
      <c r="FQ56" s="515" t="e">
        <f ca="1">IF(FL56&gt;FL57,FL56-1,FL56)</f>
        <v>#VALUE!</v>
      </c>
      <c r="FR56" s="516"/>
      <c r="FS56" s="516"/>
      <c r="FT56" s="517"/>
      <c r="FV56" s="515" t="e">
        <f ca="1">IF(FQ56&gt;FQ57,FQ56-1,FQ56)</f>
        <v>#VALUE!</v>
      </c>
      <c r="FW56" s="516"/>
      <c r="FX56" s="516"/>
      <c r="FY56" s="517"/>
      <c r="GA56" s="515" t="e">
        <f ca="1">IF(FV56&gt;FV57,FV56-1,FV56)</f>
        <v>#VALUE!</v>
      </c>
      <c r="GB56" s="516"/>
      <c r="GC56" s="516"/>
      <c r="GD56" s="517"/>
      <c r="GF56" s="515" t="e">
        <f ca="1">IF(GA56&gt;GA57,GA56-1,GA56)</f>
        <v>#VALUE!</v>
      </c>
      <c r="GG56" s="516"/>
      <c r="GH56" s="516"/>
      <c r="GI56" s="517"/>
      <c r="GK56" s="515" t="e">
        <f ca="1">IF(GF56&gt;GF57,GF56-1,GF56)</f>
        <v>#VALUE!</v>
      </c>
      <c r="GL56" s="516"/>
      <c r="GM56" s="516"/>
      <c r="GN56" s="517"/>
      <c r="GP56" s="515" t="e">
        <f ca="1">IF(GK56&gt;GK57,GK56-1,GK56)</f>
        <v>#VALUE!</v>
      </c>
      <c r="GQ56" s="516"/>
      <c r="GR56" s="516"/>
      <c r="GS56" s="517"/>
      <c r="GU56" s="515" t="e">
        <f ca="1">IF(GP56&gt;GP57,GP56-1,GP56)</f>
        <v>#VALUE!</v>
      </c>
      <c r="GV56" s="516"/>
      <c r="GW56" s="516"/>
      <c r="GX56" s="517"/>
      <c r="GZ56" s="515" t="e">
        <f ca="1">IF(GU56&gt;GU57,GU56-1,GU56)</f>
        <v>#VALUE!</v>
      </c>
      <c r="HA56" s="516"/>
      <c r="HB56" s="516"/>
      <c r="HC56" s="517"/>
      <c r="HE56" s="515" t="e">
        <f ca="1">IF(GZ56&gt;GZ57,GZ56-1,GZ56)</f>
        <v>#VALUE!</v>
      </c>
      <c r="HF56" s="516"/>
      <c r="HG56" s="516"/>
      <c r="HH56" s="517"/>
      <c r="HJ56" s="515" t="e">
        <f ca="1">IF(HE56&gt;HE57,HE56-1,HE56)</f>
        <v>#VALUE!</v>
      </c>
      <c r="HK56" s="516"/>
      <c r="HL56" s="516"/>
      <c r="HM56" s="517"/>
      <c r="HO56" s="515" t="e">
        <f ca="1">IF(HJ56&gt;HJ57,HJ56-1,HJ56)</f>
        <v>#VALUE!</v>
      </c>
      <c r="HP56" s="516"/>
      <c r="HQ56" s="516"/>
      <c r="HR56" s="517"/>
    </row>
    <row r="57" spans="19:226" s="1" customFormat="1" ht="18" customHeight="1" thickBot="1">
      <c r="S57" s="552" t="s">
        <v>46</v>
      </c>
      <c r="T57" s="552"/>
      <c r="U57" s="552"/>
      <c r="V57" s="554"/>
      <c r="W57" s="549" t="e">
        <f ca="1">W53</f>
        <v>#VALUE!</v>
      </c>
      <c r="X57" s="550"/>
      <c r="Y57" s="550"/>
      <c r="Z57" s="551"/>
      <c r="AB57" s="515" t="e">
        <f ca="1">IF(W57&gt;=W56,W57-1,W57)</f>
        <v>#VALUE!</v>
      </c>
      <c r="AC57" s="516"/>
      <c r="AD57" s="516"/>
      <c r="AE57" s="517"/>
      <c r="AG57" s="515" t="e">
        <f ca="1">IF(AB57&gt;=AB56,AB57-1,AB57)</f>
        <v>#VALUE!</v>
      </c>
      <c r="AH57" s="516"/>
      <c r="AI57" s="516"/>
      <c r="AJ57" s="517"/>
      <c r="AL57" s="515" t="e">
        <f ca="1">IF(AG57&gt;=AG56,AG57-1,AG57)</f>
        <v>#VALUE!</v>
      </c>
      <c r="AM57" s="516"/>
      <c r="AN57" s="516"/>
      <c r="AO57" s="517"/>
      <c r="AQ57" s="515" t="e">
        <f ca="1">IF(AL57&gt;=AL56,AL57-1,AL57)</f>
        <v>#VALUE!</v>
      </c>
      <c r="AR57" s="516"/>
      <c r="AS57" s="516"/>
      <c r="AT57" s="517"/>
      <c r="AV57" s="515" t="e">
        <f ca="1">IF(AQ57&gt;=AQ56,AQ57-1,AQ57)</f>
        <v>#VALUE!</v>
      </c>
      <c r="AW57" s="516"/>
      <c r="AX57" s="516"/>
      <c r="AY57" s="517"/>
      <c r="BA57" s="515" t="e">
        <f ca="1">IF(AV57&gt;=AV56,AV57-1,AV57)</f>
        <v>#VALUE!</v>
      </c>
      <c r="BB57" s="516"/>
      <c r="BC57" s="516"/>
      <c r="BD57" s="517"/>
      <c r="BF57" s="515" t="e">
        <f ca="1">IF(BA57&gt;=BA56,BA57-1,BA57)</f>
        <v>#VALUE!</v>
      </c>
      <c r="BG57" s="516"/>
      <c r="BH57" s="516"/>
      <c r="BI57" s="517"/>
      <c r="BK57" s="515" t="e">
        <f ca="1">IF(BF57&gt;=BF56,BF57-1,BF57)</f>
        <v>#VALUE!</v>
      </c>
      <c r="BL57" s="516"/>
      <c r="BM57" s="516"/>
      <c r="BN57" s="517"/>
      <c r="BP57" s="515" t="e">
        <f ca="1">IF(BK57&gt;=BK56,BK57-1,BK57)</f>
        <v>#VALUE!</v>
      </c>
      <c r="BQ57" s="516"/>
      <c r="BR57" s="516"/>
      <c r="BS57" s="517"/>
      <c r="BU57" s="515" t="e">
        <f ca="1">IF(BP57&gt;=BP56,BP57-1,BP57)</f>
        <v>#VALUE!</v>
      </c>
      <c r="BV57" s="516"/>
      <c r="BW57" s="516"/>
      <c r="BX57" s="517"/>
      <c r="BZ57" s="515" t="e">
        <f ca="1">IF(BU57&gt;=BU56,BU57-1,BU57)</f>
        <v>#VALUE!</v>
      </c>
      <c r="CA57" s="516"/>
      <c r="CB57" s="516"/>
      <c r="CC57" s="517"/>
      <c r="CE57" s="515" t="e">
        <f ca="1">IF(BZ57&gt;=BZ56,BZ57-1,BZ57)</f>
        <v>#VALUE!</v>
      </c>
      <c r="CF57" s="516"/>
      <c r="CG57" s="516"/>
      <c r="CH57" s="517"/>
      <c r="CJ57" s="515" t="e">
        <f ca="1">IF(CE57&gt;=CE56,CE57-1,CE57)</f>
        <v>#VALUE!</v>
      </c>
      <c r="CK57" s="516"/>
      <c r="CL57" s="516"/>
      <c r="CM57" s="517"/>
      <c r="CO57" s="515" t="e">
        <f ca="1">IF(CJ57&gt;=CJ56,CJ57-1,CJ57)</f>
        <v>#VALUE!</v>
      </c>
      <c r="CP57" s="516"/>
      <c r="CQ57" s="516"/>
      <c r="CR57" s="517"/>
      <c r="CT57" s="515" t="e">
        <f ca="1">IF(CO57&gt;=CO56,CO57-1,CO57)</f>
        <v>#VALUE!</v>
      </c>
      <c r="CU57" s="516"/>
      <c r="CV57" s="516"/>
      <c r="CW57" s="517"/>
      <c r="CY57" s="515" t="e">
        <f ca="1">IF(CT57&gt;=CT56,CT57-1,CT57)</f>
        <v>#VALUE!</v>
      </c>
      <c r="CZ57" s="516"/>
      <c r="DA57" s="516"/>
      <c r="DB57" s="517"/>
      <c r="DD57" s="515" t="e">
        <f ca="1">IF(CY57&gt;=CY56,CY57-1,CY57)</f>
        <v>#VALUE!</v>
      </c>
      <c r="DE57" s="516"/>
      <c r="DF57" s="516"/>
      <c r="DG57" s="517"/>
      <c r="DI57" s="515" t="e">
        <f ca="1">IF(DD57&gt;=DD56,DD57-1,DD57)</f>
        <v>#VALUE!</v>
      </c>
      <c r="DJ57" s="516"/>
      <c r="DK57" s="516"/>
      <c r="DL57" s="517"/>
      <c r="DN57" s="515" t="e">
        <f ca="1">IF(DI57&gt;=DI56,DI57-1,DI57)</f>
        <v>#VALUE!</v>
      </c>
      <c r="DO57" s="516"/>
      <c r="DP57" s="516"/>
      <c r="DQ57" s="517"/>
      <c r="DS57" s="515" t="e">
        <f ca="1">IF(DN57&gt;=DN56,DN57-1,DN57)</f>
        <v>#VALUE!</v>
      </c>
      <c r="DT57" s="516"/>
      <c r="DU57" s="516"/>
      <c r="DV57" s="517"/>
      <c r="DX57" s="515" t="e">
        <f ca="1">IF(DS57&gt;=DS56,DS57-1,DS57)</f>
        <v>#VALUE!</v>
      </c>
      <c r="DY57" s="516"/>
      <c r="DZ57" s="516"/>
      <c r="EA57" s="517"/>
      <c r="EC57" s="515" t="e">
        <f ca="1">IF(DX57&gt;=DX56,DX57-1,DX57)</f>
        <v>#VALUE!</v>
      </c>
      <c r="ED57" s="516"/>
      <c r="EE57" s="516"/>
      <c r="EF57" s="517"/>
      <c r="EH57" s="515" t="e">
        <f ca="1">IF(EC57&gt;=EC56,EC57-1,EC57)</f>
        <v>#VALUE!</v>
      </c>
      <c r="EI57" s="516"/>
      <c r="EJ57" s="516"/>
      <c r="EK57" s="517"/>
      <c r="EM57" s="515" t="e">
        <f ca="1">IF(EH57&gt;=EH56,EH57-1,EH57)</f>
        <v>#VALUE!</v>
      </c>
      <c r="EN57" s="516"/>
      <c r="EO57" s="516"/>
      <c r="EP57" s="517"/>
      <c r="ER57" s="515" t="e">
        <f ca="1">IF(EM57&gt;=EM56,EM57-1,EM57)</f>
        <v>#VALUE!</v>
      </c>
      <c r="ES57" s="516"/>
      <c r="ET57" s="516"/>
      <c r="EU57" s="517"/>
      <c r="EW57" s="515" t="e">
        <f ca="1">IF(ER57&gt;=ER56,ER57-1,ER57)</f>
        <v>#VALUE!</v>
      </c>
      <c r="EX57" s="516"/>
      <c r="EY57" s="516"/>
      <c r="EZ57" s="517"/>
      <c r="FB57" s="515" t="e">
        <f ca="1">IF(EW57&gt;=EW56,EW57-1,EW57)</f>
        <v>#VALUE!</v>
      </c>
      <c r="FC57" s="516"/>
      <c r="FD57" s="516"/>
      <c r="FE57" s="517"/>
      <c r="FG57" s="515" t="e">
        <f ca="1">IF(FB57&gt;=FB56,FB57-1,FB57)</f>
        <v>#VALUE!</v>
      </c>
      <c r="FH57" s="516"/>
      <c r="FI57" s="516"/>
      <c r="FJ57" s="517"/>
      <c r="FL57" s="515" t="e">
        <f ca="1">IF(FG57&gt;=FG56,FG57-1,FG57)</f>
        <v>#VALUE!</v>
      </c>
      <c r="FM57" s="516"/>
      <c r="FN57" s="516"/>
      <c r="FO57" s="517"/>
      <c r="FQ57" s="515" t="e">
        <f ca="1">IF(FL57&gt;=FL56,FL57-1,FL57)</f>
        <v>#VALUE!</v>
      </c>
      <c r="FR57" s="516"/>
      <c r="FS57" s="516"/>
      <c r="FT57" s="517"/>
      <c r="FV57" s="515" t="e">
        <f ca="1">IF(FQ57&gt;=FQ56,FQ57-1,FQ57)</f>
        <v>#VALUE!</v>
      </c>
      <c r="FW57" s="516"/>
      <c r="FX57" s="516"/>
      <c r="FY57" s="517"/>
      <c r="GA57" s="515" t="e">
        <f ca="1">IF(FV57&gt;=FV56,FV57-1,FV57)</f>
        <v>#VALUE!</v>
      </c>
      <c r="GB57" s="516"/>
      <c r="GC57" s="516"/>
      <c r="GD57" s="517"/>
      <c r="GF57" s="515" t="e">
        <f ca="1">IF(GA57&gt;=GA56,GA57-1,GA57)</f>
        <v>#VALUE!</v>
      </c>
      <c r="GG57" s="516"/>
      <c r="GH57" s="516"/>
      <c r="GI57" s="517"/>
      <c r="GK57" s="515" t="e">
        <f ca="1">IF(GF57&gt;=GF56,GF57-1,GF57)</f>
        <v>#VALUE!</v>
      </c>
      <c r="GL57" s="516"/>
      <c r="GM57" s="516"/>
      <c r="GN57" s="517"/>
      <c r="GP57" s="515" t="e">
        <f ca="1">IF(GK57&gt;=GK56,GK57-1,GK57)</f>
        <v>#VALUE!</v>
      </c>
      <c r="GQ57" s="516"/>
      <c r="GR57" s="516"/>
      <c r="GS57" s="517"/>
      <c r="GU57" s="515" t="e">
        <f ca="1">IF(GP57&gt;=GP56,GP57-1,GP57)</f>
        <v>#VALUE!</v>
      </c>
      <c r="GV57" s="516"/>
      <c r="GW57" s="516"/>
      <c r="GX57" s="517"/>
      <c r="GZ57" s="515" t="e">
        <f ca="1">IF(GU57&gt;=GU56,GU57-1,GU57)</f>
        <v>#VALUE!</v>
      </c>
      <c r="HA57" s="516"/>
      <c r="HB57" s="516"/>
      <c r="HC57" s="517"/>
      <c r="HE57" s="515" t="e">
        <f ca="1">IF(GZ57&gt;=GZ56,GZ57-1,GZ57)</f>
        <v>#VALUE!</v>
      </c>
      <c r="HF57" s="516"/>
      <c r="HG57" s="516"/>
      <c r="HH57" s="517"/>
      <c r="HJ57" s="515" t="e">
        <f ca="1">IF(HE57&gt;=HE56,HE57-1,HE57)</f>
        <v>#VALUE!</v>
      </c>
      <c r="HK57" s="516"/>
      <c r="HL57" s="516"/>
      <c r="HM57" s="517"/>
      <c r="HO57" s="515" t="e">
        <f ca="1">IF(HJ57&gt;=HJ56,HJ57-1,HJ57)</f>
        <v>#VALUE!</v>
      </c>
      <c r="HP57" s="516"/>
      <c r="HQ57" s="516"/>
      <c r="HR57" s="517"/>
    </row>
    <row r="58" spans="19:226" s="1" customFormat="1" ht="18" customHeight="1" thickBot="1">
      <c r="W58" s="489" t="e">
        <f ca="1">(W56*W57*$N$24)/1000</f>
        <v>#VALUE!</v>
      </c>
      <c r="X58" s="490"/>
      <c r="Y58" s="490"/>
      <c r="Z58" s="491"/>
      <c r="AB58" s="489" t="e">
        <f ca="1">(AB56*AB57*$N$24)/1000</f>
        <v>#VALUE!</v>
      </c>
      <c r="AC58" s="490"/>
      <c r="AD58" s="490"/>
      <c r="AE58" s="491"/>
      <c r="AG58" s="489" t="e">
        <f ca="1">(AG56*AG57*$N$24)/1000</f>
        <v>#VALUE!</v>
      </c>
      <c r="AH58" s="490"/>
      <c r="AI58" s="490"/>
      <c r="AJ58" s="491"/>
      <c r="AL58" s="489" t="e">
        <f ca="1">(AL56*AL57*$N$24)/1000</f>
        <v>#VALUE!</v>
      </c>
      <c r="AM58" s="490"/>
      <c r="AN58" s="490"/>
      <c r="AO58" s="491"/>
      <c r="AQ58" s="489" t="e">
        <f ca="1">(AQ56*AQ57*$N$24)/1000</f>
        <v>#VALUE!</v>
      </c>
      <c r="AR58" s="490"/>
      <c r="AS58" s="490"/>
      <c r="AT58" s="491"/>
      <c r="AV58" s="489" t="e">
        <f ca="1">(AV56*AV57*$N$24)/1000</f>
        <v>#VALUE!</v>
      </c>
      <c r="AW58" s="490"/>
      <c r="AX58" s="490"/>
      <c r="AY58" s="491"/>
      <c r="BA58" s="489" t="e">
        <f ca="1">(BA56*BA57*$N$24)/1000</f>
        <v>#VALUE!</v>
      </c>
      <c r="BB58" s="490"/>
      <c r="BC58" s="490"/>
      <c r="BD58" s="491"/>
      <c r="BF58" s="489" t="e">
        <f ca="1">(BF56*BF57*$N$24)/1000</f>
        <v>#VALUE!</v>
      </c>
      <c r="BG58" s="490"/>
      <c r="BH58" s="490"/>
      <c r="BI58" s="491"/>
      <c r="BK58" s="489" t="e">
        <f ca="1">(BK56*BK57*$N$24)/1000</f>
        <v>#VALUE!</v>
      </c>
      <c r="BL58" s="490"/>
      <c r="BM58" s="490"/>
      <c r="BN58" s="491"/>
      <c r="BP58" s="489" t="e">
        <f ca="1">(BP56*BP57*$N$24)/1000</f>
        <v>#VALUE!</v>
      </c>
      <c r="BQ58" s="490"/>
      <c r="BR58" s="490"/>
      <c r="BS58" s="491"/>
      <c r="BU58" s="489" t="e">
        <f ca="1">(BU56*BU57*$N$24)/1000</f>
        <v>#VALUE!</v>
      </c>
      <c r="BV58" s="490"/>
      <c r="BW58" s="490"/>
      <c r="BX58" s="491"/>
      <c r="BZ58" s="489" t="e">
        <f ca="1">(BZ56*BZ57*$N$24)/1000</f>
        <v>#VALUE!</v>
      </c>
      <c r="CA58" s="490"/>
      <c r="CB58" s="490"/>
      <c r="CC58" s="491"/>
      <c r="CE58" s="489" t="e">
        <f ca="1">(CE56*CE57*$N$24)/1000</f>
        <v>#VALUE!</v>
      </c>
      <c r="CF58" s="490"/>
      <c r="CG58" s="490"/>
      <c r="CH58" s="491"/>
      <c r="CJ58" s="489" t="e">
        <f ca="1">(CJ56*CJ57*$N$24)/1000</f>
        <v>#VALUE!</v>
      </c>
      <c r="CK58" s="490"/>
      <c r="CL58" s="490"/>
      <c r="CM58" s="491"/>
      <c r="CO58" s="489" t="e">
        <f ca="1">(CO56*CO57*$N$24)/1000</f>
        <v>#VALUE!</v>
      </c>
      <c r="CP58" s="490"/>
      <c r="CQ58" s="490"/>
      <c r="CR58" s="491"/>
      <c r="CT58" s="489" t="e">
        <f ca="1">(CT56*CT57*$N$24)/1000</f>
        <v>#VALUE!</v>
      </c>
      <c r="CU58" s="490"/>
      <c r="CV58" s="490"/>
      <c r="CW58" s="491"/>
      <c r="CY58" s="489" t="e">
        <f ca="1">(CY56*CY57*$N$24)/1000</f>
        <v>#VALUE!</v>
      </c>
      <c r="CZ58" s="490"/>
      <c r="DA58" s="490"/>
      <c r="DB58" s="491"/>
      <c r="DD58" s="489" t="e">
        <f ca="1">(DD56*DD57*$N$24)/1000</f>
        <v>#VALUE!</v>
      </c>
      <c r="DE58" s="490"/>
      <c r="DF58" s="490"/>
      <c r="DG58" s="491"/>
      <c r="DI58" s="489" t="e">
        <f ca="1">(DI56*DI57*$N$24)/1000</f>
        <v>#VALUE!</v>
      </c>
      <c r="DJ58" s="490"/>
      <c r="DK58" s="490"/>
      <c r="DL58" s="491"/>
      <c r="DN58" s="489" t="e">
        <f ca="1">(DN56*DN57*$N$24)/1000</f>
        <v>#VALUE!</v>
      </c>
      <c r="DO58" s="490"/>
      <c r="DP58" s="490"/>
      <c r="DQ58" s="491"/>
      <c r="DS58" s="489" t="e">
        <f ca="1">(DS56*DS57*$N$24)/1000</f>
        <v>#VALUE!</v>
      </c>
      <c r="DT58" s="490"/>
      <c r="DU58" s="490"/>
      <c r="DV58" s="491"/>
      <c r="DX58" s="489" t="e">
        <f ca="1">(DX56*DX57*$N$24)/1000</f>
        <v>#VALUE!</v>
      </c>
      <c r="DY58" s="490"/>
      <c r="DZ58" s="490"/>
      <c r="EA58" s="491"/>
      <c r="EC58" s="489" t="e">
        <f ca="1">(EC56*EC57*$N$24)/1000</f>
        <v>#VALUE!</v>
      </c>
      <c r="ED58" s="490"/>
      <c r="EE58" s="490"/>
      <c r="EF58" s="491"/>
      <c r="EH58" s="489" t="e">
        <f ca="1">(EH56*EH57*$N$24)/1000</f>
        <v>#VALUE!</v>
      </c>
      <c r="EI58" s="490"/>
      <c r="EJ58" s="490"/>
      <c r="EK58" s="491"/>
      <c r="EM58" s="489" t="e">
        <f ca="1">(EM56*EM57*$N$24)/1000</f>
        <v>#VALUE!</v>
      </c>
      <c r="EN58" s="490"/>
      <c r="EO58" s="490"/>
      <c r="EP58" s="491"/>
      <c r="ER58" s="489" t="e">
        <f ca="1">(ER56*ER57*$N$24)/1000</f>
        <v>#VALUE!</v>
      </c>
      <c r="ES58" s="490"/>
      <c r="ET58" s="490"/>
      <c r="EU58" s="491"/>
      <c r="EW58" s="489" t="e">
        <f ca="1">(EW56*EW57*$N$24)/1000</f>
        <v>#VALUE!</v>
      </c>
      <c r="EX58" s="490"/>
      <c r="EY58" s="490"/>
      <c r="EZ58" s="491"/>
      <c r="FB58" s="489" t="e">
        <f ca="1">(FB56*FB57*$N$24)/1000</f>
        <v>#VALUE!</v>
      </c>
      <c r="FC58" s="490"/>
      <c r="FD58" s="490"/>
      <c r="FE58" s="491"/>
      <c r="FG58" s="489" t="e">
        <f ca="1">(FG56*FG57*$N$24)/1000</f>
        <v>#VALUE!</v>
      </c>
      <c r="FH58" s="490"/>
      <c r="FI58" s="490"/>
      <c r="FJ58" s="491"/>
      <c r="FL58" s="489" t="e">
        <f ca="1">(FL56*FL57*$N$24)/1000</f>
        <v>#VALUE!</v>
      </c>
      <c r="FM58" s="490"/>
      <c r="FN58" s="490"/>
      <c r="FO58" s="491"/>
      <c r="FQ58" s="489" t="e">
        <f ca="1">(FQ56*FQ57*$N$24)/1000</f>
        <v>#VALUE!</v>
      </c>
      <c r="FR58" s="490"/>
      <c r="FS58" s="490"/>
      <c r="FT58" s="491"/>
      <c r="FV58" s="489" t="e">
        <f ca="1">(FV56*FV57*$N$24)/1000</f>
        <v>#VALUE!</v>
      </c>
      <c r="FW58" s="490"/>
      <c r="FX58" s="490"/>
      <c r="FY58" s="491"/>
      <c r="GA58" s="489" t="e">
        <f ca="1">(GA56*GA57*$N$24)/1000</f>
        <v>#VALUE!</v>
      </c>
      <c r="GB58" s="490"/>
      <c r="GC58" s="490"/>
      <c r="GD58" s="491"/>
      <c r="GF58" s="489" t="e">
        <f ca="1">(GF56*GF57*$N$24)/1000</f>
        <v>#VALUE!</v>
      </c>
      <c r="GG58" s="490"/>
      <c r="GH58" s="490"/>
      <c r="GI58" s="491"/>
      <c r="GK58" s="489" t="e">
        <f ca="1">(GK56*GK57*$N$24)/1000</f>
        <v>#VALUE!</v>
      </c>
      <c r="GL58" s="490"/>
      <c r="GM58" s="490"/>
      <c r="GN58" s="491"/>
      <c r="GP58" s="489" t="e">
        <f ca="1">(GP56*GP57*$N$24)/1000</f>
        <v>#VALUE!</v>
      </c>
      <c r="GQ58" s="490"/>
      <c r="GR58" s="490"/>
      <c r="GS58" s="491"/>
      <c r="GU58" s="489" t="e">
        <f ca="1">(GU56*GU57*$N$24)/1000</f>
        <v>#VALUE!</v>
      </c>
      <c r="GV58" s="490"/>
      <c r="GW58" s="490"/>
      <c r="GX58" s="491"/>
      <c r="GZ58" s="489" t="e">
        <f ca="1">(GZ56*GZ57*$N$24)/1000</f>
        <v>#VALUE!</v>
      </c>
      <c r="HA58" s="490"/>
      <c r="HB58" s="490"/>
      <c r="HC58" s="491"/>
      <c r="HE58" s="489" t="e">
        <f ca="1">(HE56*HE57*$N$24)/1000</f>
        <v>#VALUE!</v>
      </c>
      <c r="HF58" s="490"/>
      <c r="HG58" s="490"/>
      <c r="HH58" s="491"/>
      <c r="HJ58" s="489" t="e">
        <f ca="1">(HJ56*HJ57*$N$24)/1000</f>
        <v>#VALUE!</v>
      </c>
      <c r="HK58" s="490"/>
      <c r="HL58" s="490"/>
      <c r="HM58" s="491"/>
      <c r="HO58" s="489" t="e">
        <f ca="1">(HO56*HO57*$N$24)/1000</f>
        <v>#VALUE!</v>
      </c>
      <c r="HP58" s="490"/>
      <c r="HQ58" s="490"/>
      <c r="HR58" s="491"/>
    </row>
    <row r="59" spans="19:226" s="1" customFormat="1" ht="18" customHeight="1" thickBot="1">
      <c r="S59" s="552" t="s">
        <v>50</v>
      </c>
      <c r="T59" s="552"/>
      <c r="U59" s="552"/>
      <c r="V59" s="553"/>
      <c r="W59" s="489" t="e">
        <f ca="1">IF(W58&lt;=$N$27,"OK","NG")</f>
        <v>#VALUE!</v>
      </c>
      <c r="X59" s="490"/>
      <c r="Y59" s="490"/>
      <c r="Z59" s="491"/>
      <c r="AB59" s="489" t="e">
        <f ca="1">IF(AB58&lt;=$N$27,"OK","NG")</f>
        <v>#VALUE!</v>
      </c>
      <c r="AC59" s="490"/>
      <c r="AD59" s="490"/>
      <c r="AE59" s="491"/>
      <c r="AG59" s="489" t="e">
        <f ca="1">IF(AG58&lt;=$N$27,"OK","NG")</f>
        <v>#VALUE!</v>
      </c>
      <c r="AH59" s="490"/>
      <c r="AI59" s="490"/>
      <c r="AJ59" s="491"/>
      <c r="AL59" s="489" t="e">
        <f ca="1">IF(AL58&lt;=$N$27,"OK","NG")</f>
        <v>#VALUE!</v>
      </c>
      <c r="AM59" s="490"/>
      <c r="AN59" s="490"/>
      <c r="AO59" s="491"/>
      <c r="AQ59" s="489" t="e">
        <f ca="1">IF(AQ58&lt;=$N$27,"OK","NG")</f>
        <v>#VALUE!</v>
      </c>
      <c r="AR59" s="490"/>
      <c r="AS59" s="490"/>
      <c r="AT59" s="491"/>
      <c r="AV59" s="489" t="e">
        <f ca="1">IF(AV58&lt;=$N$27,"OK","NG")</f>
        <v>#VALUE!</v>
      </c>
      <c r="AW59" s="490"/>
      <c r="AX59" s="490"/>
      <c r="AY59" s="491"/>
      <c r="BA59" s="489" t="e">
        <f ca="1">IF(BA58&lt;=$N$27,"OK","NG")</f>
        <v>#VALUE!</v>
      </c>
      <c r="BB59" s="490"/>
      <c r="BC59" s="490"/>
      <c r="BD59" s="491"/>
      <c r="BF59" s="489" t="e">
        <f ca="1">IF(BF58&lt;=$N$27,"OK","NG")</f>
        <v>#VALUE!</v>
      </c>
      <c r="BG59" s="490"/>
      <c r="BH59" s="490"/>
      <c r="BI59" s="491"/>
      <c r="BK59" s="489" t="e">
        <f ca="1">IF(BK58&lt;=$N$27,"OK","NG")</f>
        <v>#VALUE!</v>
      </c>
      <c r="BL59" s="490"/>
      <c r="BM59" s="490"/>
      <c r="BN59" s="491"/>
      <c r="BP59" s="489" t="e">
        <f ca="1">IF(BP58&lt;=$N$27,"OK","NG")</f>
        <v>#VALUE!</v>
      </c>
      <c r="BQ59" s="490"/>
      <c r="BR59" s="490"/>
      <c r="BS59" s="491"/>
      <c r="BU59" s="489" t="e">
        <f ca="1">IF(BU58&lt;=$N$27,"OK","NG")</f>
        <v>#VALUE!</v>
      </c>
      <c r="BV59" s="490"/>
      <c r="BW59" s="490"/>
      <c r="BX59" s="491"/>
      <c r="BZ59" s="489" t="e">
        <f ca="1">IF(BZ58&lt;=$N$27,"OK","NG")</f>
        <v>#VALUE!</v>
      </c>
      <c r="CA59" s="490"/>
      <c r="CB59" s="490"/>
      <c r="CC59" s="491"/>
      <c r="CE59" s="489" t="e">
        <f ca="1">IF(CE58&lt;=$N$27,"OK","NG")</f>
        <v>#VALUE!</v>
      </c>
      <c r="CF59" s="490"/>
      <c r="CG59" s="490"/>
      <c r="CH59" s="491"/>
      <c r="CJ59" s="489" t="e">
        <f ca="1">IF(CJ58&lt;=$N$27,"OK","NG")</f>
        <v>#VALUE!</v>
      </c>
      <c r="CK59" s="490"/>
      <c r="CL59" s="490"/>
      <c r="CM59" s="491"/>
      <c r="CO59" s="489" t="e">
        <f ca="1">IF(CO58&lt;=$N$27,"OK","NG")</f>
        <v>#VALUE!</v>
      </c>
      <c r="CP59" s="490"/>
      <c r="CQ59" s="490"/>
      <c r="CR59" s="491"/>
      <c r="CT59" s="489" t="e">
        <f ca="1">IF(CT58&lt;=$N$27,"OK","NG")</f>
        <v>#VALUE!</v>
      </c>
      <c r="CU59" s="490"/>
      <c r="CV59" s="490"/>
      <c r="CW59" s="491"/>
      <c r="CY59" s="489" t="e">
        <f ca="1">IF(CY58&lt;=$N$27,"OK","NG")</f>
        <v>#VALUE!</v>
      </c>
      <c r="CZ59" s="490"/>
      <c r="DA59" s="490"/>
      <c r="DB59" s="491"/>
      <c r="DD59" s="489" t="e">
        <f ca="1">IF(DD58&lt;=$N$27,"OK","NG")</f>
        <v>#VALUE!</v>
      </c>
      <c r="DE59" s="490"/>
      <c r="DF59" s="490"/>
      <c r="DG59" s="491"/>
      <c r="DI59" s="489" t="e">
        <f ca="1">IF(DI58&lt;=$N$27,"OK","NG")</f>
        <v>#VALUE!</v>
      </c>
      <c r="DJ59" s="490"/>
      <c r="DK59" s="490"/>
      <c r="DL59" s="491"/>
      <c r="DN59" s="489" t="e">
        <f ca="1">IF(DN58&lt;=$N$27,"OK","NG")</f>
        <v>#VALUE!</v>
      </c>
      <c r="DO59" s="490"/>
      <c r="DP59" s="490"/>
      <c r="DQ59" s="491"/>
      <c r="DS59" s="489" t="e">
        <f ca="1">IF(DS58&lt;=$N$27,"OK","NG")</f>
        <v>#VALUE!</v>
      </c>
      <c r="DT59" s="490"/>
      <c r="DU59" s="490"/>
      <c r="DV59" s="491"/>
      <c r="DX59" s="489" t="e">
        <f ca="1">IF(DX58&lt;=$N$27,"OK","NG")</f>
        <v>#VALUE!</v>
      </c>
      <c r="DY59" s="490"/>
      <c r="DZ59" s="490"/>
      <c r="EA59" s="491"/>
      <c r="EC59" s="489" t="e">
        <f ca="1">IF(EC58&lt;=$N$27,"OK","NG")</f>
        <v>#VALUE!</v>
      </c>
      <c r="ED59" s="490"/>
      <c r="EE59" s="490"/>
      <c r="EF59" s="491"/>
      <c r="EH59" s="489" t="e">
        <f ca="1">IF(EH58&lt;=$N$27,"OK","NG")</f>
        <v>#VALUE!</v>
      </c>
      <c r="EI59" s="490"/>
      <c r="EJ59" s="490"/>
      <c r="EK59" s="491"/>
      <c r="EM59" s="489" t="e">
        <f ca="1">IF(EM58&lt;=$N$27,"OK","NG")</f>
        <v>#VALUE!</v>
      </c>
      <c r="EN59" s="490"/>
      <c r="EO59" s="490"/>
      <c r="EP59" s="491"/>
      <c r="ER59" s="489" t="e">
        <f ca="1">IF(ER58&lt;=$N$27,"OK","NG")</f>
        <v>#VALUE!</v>
      </c>
      <c r="ES59" s="490"/>
      <c r="ET59" s="490"/>
      <c r="EU59" s="491"/>
      <c r="EW59" s="489" t="e">
        <f ca="1">IF(EW58&lt;=$N$27,"OK","NG")</f>
        <v>#VALUE!</v>
      </c>
      <c r="EX59" s="490"/>
      <c r="EY59" s="490"/>
      <c r="EZ59" s="491"/>
      <c r="FB59" s="489" t="e">
        <f ca="1">IF(FB58&lt;=$N$27,"OK","NG")</f>
        <v>#VALUE!</v>
      </c>
      <c r="FC59" s="490"/>
      <c r="FD59" s="490"/>
      <c r="FE59" s="491"/>
      <c r="FG59" s="489" t="e">
        <f ca="1">IF(FG58&lt;=$N$27,"OK","NG")</f>
        <v>#VALUE!</v>
      </c>
      <c r="FH59" s="490"/>
      <c r="FI59" s="490"/>
      <c r="FJ59" s="491"/>
      <c r="FL59" s="489" t="e">
        <f ca="1">IF(FL58&lt;=$N$27,"OK","NG")</f>
        <v>#VALUE!</v>
      </c>
      <c r="FM59" s="490"/>
      <c r="FN59" s="490"/>
      <c r="FO59" s="491"/>
      <c r="FQ59" s="489" t="e">
        <f ca="1">IF(FQ58&lt;=$N$27,"OK","NG")</f>
        <v>#VALUE!</v>
      </c>
      <c r="FR59" s="490"/>
      <c r="FS59" s="490"/>
      <c r="FT59" s="491"/>
      <c r="FV59" s="489" t="e">
        <f ca="1">IF(FV58&lt;=$N$27,"OK","NG")</f>
        <v>#VALUE!</v>
      </c>
      <c r="FW59" s="490"/>
      <c r="FX59" s="490"/>
      <c r="FY59" s="491"/>
      <c r="GA59" s="489" t="e">
        <f ca="1">IF(GA58&lt;=$N$27,"OK","NG")</f>
        <v>#VALUE!</v>
      </c>
      <c r="GB59" s="490"/>
      <c r="GC59" s="490"/>
      <c r="GD59" s="491"/>
      <c r="GF59" s="489" t="e">
        <f ca="1">IF(GF58&lt;=$N$27,"OK","NG")</f>
        <v>#VALUE!</v>
      </c>
      <c r="GG59" s="490"/>
      <c r="GH59" s="490"/>
      <c r="GI59" s="491"/>
      <c r="GK59" s="489" t="e">
        <f ca="1">IF(GK58&lt;=$N$27,"OK","NG")</f>
        <v>#VALUE!</v>
      </c>
      <c r="GL59" s="490"/>
      <c r="GM59" s="490"/>
      <c r="GN59" s="491"/>
      <c r="GP59" s="489" t="e">
        <f ca="1">IF(GP58&lt;=$N$27,"OK","NG")</f>
        <v>#VALUE!</v>
      </c>
      <c r="GQ59" s="490"/>
      <c r="GR59" s="490"/>
      <c r="GS59" s="491"/>
      <c r="GU59" s="489" t="e">
        <f ca="1">IF(GU58&lt;=$N$27,"OK","NG")</f>
        <v>#VALUE!</v>
      </c>
      <c r="GV59" s="490"/>
      <c r="GW59" s="490"/>
      <c r="GX59" s="491"/>
      <c r="GZ59" s="489" t="e">
        <f ca="1">IF(GZ58&lt;=$N$27,"OK","NG")</f>
        <v>#VALUE!</v>
      </c>
      <c r="HA59" s="490"/>
      <c r="HB59" s="490"/>
      <c r="HC59" s="491"/>
      <c r="HE59" s="489" t="e">
        <f ca="1">IF(HE58&lt;=$N$27,"OK","NG")</f>
        <v>#VALUE!</v>
      </c>
      <c r="HF59" s="490"/>
      <c r="HG59" s="490"/>
      <c r="HH59" s="491"/>
      <c r="HJ59" s="489" t="e">
        <f ca="1">IF(HJ58&lt;=$N$27,"OK","NG")</f>
        <v>#VALUE!</v>
      </c>
      <c r="HK59" s="490"/>
      <c r="HL59" s="490"/>
      <c r="HM59" s="491"/>
      <c r="HO59" s="489" t="e">
        <f ca="1">IF(HO58&lt;=$N$27,"OK","NG")</f>
        <v>#VALUE!</v>
      </c>
      <c r="HP59" s="490"/>
      <c r="HQ59" s="490"/>
      <c r="HR59" s="491"/>
    </row>
    <row r="60" spans="19:226" s="1" customFormat="1" ht="18" customHeight="1"/>
    <row r="61" spans="19:226" s="1" customFormat="1" ht="18" customHeight="1">
      <c r="W61" s="488" t="e">
        <f ca="1">IF(W59="OK",W56,0)</f>
        <v>#VALUE!</v>
      </c>
      <c r="X61" s="488"/>
      <c r="Y61" s="488"/>
      <c r="Z61" s="488"/>
      <c r="AA61" s="5"/>
      <c r="AB61" s="488" t="e">
        <f ca="1">IF(AB59="OK",AB56,0)</f>
        <v>#VALUE!</v>
      </c>
      <c r="AC61" s="488"/>
      <c r="AD61" s="488"/>
      <c r="AE61" s="488"/>
      <c r="AF61" s="5"/>
      <c r="AG61" s="488" t="e">
        <f ca="1">IF(AG59="OK",AG56,0)</f>
        <v>#VALUE!</v>
      </c>
      <c r="AH61" s="488"/>
      <c r="AI61" s="488"/>
      <c r="AJ61" s="488"/>
      <c r="AL61" s="488" t="e">
        <f ca="1">IF(AL59="OK",AL56,0)</f>
        <v>#VALUE!</v>
      </c>
      <c r="AM61" s="488"/>
      <c r="AN61" s="488"/>
      <c r="AO61" s="488"/>
      <c r="AQ61" s="488" t="e">
        <f ca="1">IF(AQ59="OK",AQ56,0)</f>
        <v>#VALUE!</v>
      </c>
      <c r="AR61" s="488"/>
      <c r="AS61" s="488"/>
      <c r="AT61" s="488"/>
      <c r="AV61" s="488" t="e">
        <f ca="1">IF(AV59="OK",AV56,0)</f>
        <v>#VALUE!</v>
      </c>
      <c r="AW61" s="488"/>
      <c r="AX61" s="488"/>
      <c r="AY61" s="488"/>
      <c r="BA61" s="488" t="e">
        <f ca="1">IF(BA59="OK",BA56,0)</f>
        <v>#VALUE!</v>
      </c>
      <c r="BB61" s="488"/>
      <c r="BC61" s="488"/>
      <c r="BD61" s="488"/>
      <c r="BF61" s="488" t="e">
        <f ca="1">IF(BF59="OK",BF56,0)</f>
        <v>#VALUE!</v>
      </c>
      <c r="BG61" s="488"/>
      <c r="BH61" s="488"/>
      <c r="BI61" s="488"/>
      <c r="BK61" s="488" t="e">
        <f ca="1">IF(BK59="OK",BK56,0)</f>
        <v>#VALUE!</v>
      </c>
      <c r="BL61" s="488"/>
      <c r="BM61" s="488"/>
      <c r="BN61" s="488"/>
      <c r="BP61" s="488" t="e">
        <f ca="1">IF(BP59="OK",BP56,0)</f>
        <v>#VALUE!</v>
      </c>
      <c r="BQ61" s="488"/>
      <c r="BR61" s="488"/>
      <c r="BS61" s="488"/>
      <c r="BU61" s="488" t="e">
        <f ca="1">IF(BU59="OK",BU56,0)</f>
        <v>#VALUE!</v>
      </c>
      <c r="BV61" s="488"/>
      <c r="BW61" s="488"/>
      <c r="BX61" s="488"/>
      <c r="BZ61" s="488" t="e">
        <f ca="1">IF(BZ59="OK",BZ56,0)</f>
        <v>#VALUE!</v>
      </c>
      <c r="CA61" s="488"/>
      <c r="CB61" s="488"/>
      <c r="CC61" s="488"/>
      <c r="CE61" s="488" t="e">
        <f ca="1">IF(CE59="OK",CE56,0)</f>
        <v>#VALUE!</v>
      </c>
      <c r="CF61" s="488"/>
      <c r="CG61" s="488"/>
      <c r="CH61" s="488"/>
      <c r="CJ61" s="488" t="e">
        <f ca="1">IF(CJ59="OK",CJ56,0)</f>
        <v>#VALUE!</v>
      </c>
      <c r="CK61" s="488"/>
      <c r="CL61" s="488"/>
      <c r="CM61" s="488"/>
      <c r="CO61" s="488" t="e">
        <f ca="1">IF(CO59="OK",CO56,0)</f>
        <v>#VALUE!</v>
      </c>
      <c r="CP61" s="488"/>
      <c r="CQ61" s="488"/>
      <c r="CR61" s="488"/>
      <c r="CT61" s="488" t="e">
        <f ca="1">IF(CT59="OK",CT56,0)</f>
        <v>#VALUE!</v>
      </c>
      <c r="CU61" s="488"/>
      <c r="CV61" s="488"/>
      <c r="CW61" s="488"/>
      <c r="CY61" s="488" t="e">
        <f ca="1">IF(CY59="OK",CY56,0)</f>
        <v>#VALUE!</v>
      </c>
      <c r="CZ61" s="488"/>
      <c r="DA61" s="488"/>
      <c r="DB61" s="488"/>
      <c r="DD61" s="488" t="e">
        <f ca="1">IF(DD59="OK",DD56,0)</f>
        <v>#VALUE!</v>
      </c>
      <c r="DE61" s="488"/>
      <c r="DF61" s="488"/>
      <c r="DG61" s="488"/>
      <c r="DI61" s="488" t="e">
        <f ca="1">IF(DI59="OK",DI56,0)</f>
        <v>#VALUE!</v>
      </c>
      <c r="DJ61" s="488"/>
      <c r="DK61" s="488"/>
      <c r="DL61" s="488"/>
      <c r="DN61" s="488" t="e">
        <f ca="1">IF(DN59="OK",DN56,0)</f>
        <v>#VALUE!</v>
      </c>
      <c r="DO61" s="488"/>
      <c r="DP61" s="488"/>
      <c r="DQ61" s="488"/>
      <c r="DS61" s="488" t="e">
        <f ca="1">IF(DS59="OK",DS56,0)</f>
        <v>#VALUE!</v>
      </c>
      <c r="DT61" s="488"/>
      <c r="DU61" s="488"/>
      <c r="DV61" s="488"/>
      <c r="DX61" s="488" t="e">
        <f ca="1">IF(DX59="OK",DX56,0)</f>
        <v>#VALUE!</v>
      </c>
      <c r="DY61" s="488"/>
      <c r="DZ61" s="488"/>
      <c r="EA61" s="488"/>
      <c r="EC61" s="488" t="e">
        <f ca="1">IF(EC59="OK",EC56,0)</f>
        <v>#VALUE!</v>
      </c>
      <c r="ED61" s="488"/>
      <c r="EE61" s="488"/>
      <c r="EF61" s="488"/>
      <c r="EH61" s="488" t="e">
        <f ca="1">IF(EH59="OK",EH56,0)</f>
        <v>#VALUE!</v>
      </c>
      <c r="EI61" s="488"/>
      <c r="EJ61" s="488"/>
      <c r="EK61" s="488"/>
      <c r="EM61" s="488" t="e">
        <f ca="1">IF(EM59="OK",EM56,0)</f>
        <v>#VALUE!</v>
      </c>
      <c r="EN61" s="488"/>
      <c r="EO61" s="488"/>
      <c r="EP61" s="488"/>
      <c r="ER61" s="488" t="e">
        <f ca="1">IF(ER59="OK",ER56,0)</f>
        <v>#VALUE!</v>
      </c>
      <c r="ES61" s="488"/>
      <c r="ET61" s="488"/>
      <c r="EU61" s="488"/>
      <c r="EW61" s="488" t="e">
        <f ca="1">IF(EW59="OK",EW56,0)</f>
        <v>#VALUE!</v>
      </c>
      <c r="EX61" s="488"/>
      <c r="EY61" s="488"/>
      <c r="EZ61" s="488"/>
      <c r="FB61" s="488" t="e">
        <f ca="1">IF(FB59="OK",FB56,0)</f>
        <v>#VALUE!</v>
      </c>
      <c r="FC61" s="488"/>
      <c r="FD61" s="488"/>
      <c r="FE61" s="488"/>
      <c r="FG61" s="488" t="e">
        <f ca="1">IF(FG59="OK",FG56,0)</f>
        <v>#VALUE!</v>
      </c>
      <c r="FH61" s="488"/>
      <c r="FI61" s="488"/>
      <c r="FJ61" s="488"/>
      <c r="FL61" s="488" t="e">
        <f ca="1">IF(FL59="OK",FL56,0)</f>
        <v>#VALUE!</v>
      </c>
      <c r="FM61" s="488"/>
      <c r="FN61" s="488"/>
      <c r="FO61" s="488"/>
      <c r="FQ61" s="488" t="e">
        <f ca="1">IF(FQ59="OK",FQ56,0)</f>
        <v>#VALUE!</v>
      </c>
      <c r="FR61" s="488"/>
      <c r="FS61" s="488"/>
      <c r="FT61" s="488"/>
      <c r="FV61" s="488" t="e">
        <f ca="1">IF(FV59="OK",FV56,0)</f>
        <v>#VALUE!</v>
      </c>
      <c r="FW61" s="488"/>
      <c r="FX61" s="488"/>
      <c r="FY61" s="488"/>
      <c r="GA61" s="488" t="e">
        <f ca="1">IF(GA59="OK",GA56,0)</f>
        <v>#VALUE!</v>
      </c>
      <c r="GB61" s="488"/>
      <c r="GC61" s="488"/>
      <c r="GD61" s="488"/>
      <c r="GF61" s="488" t="e">
        <f ca="1">IF(GF59="OK",GF56,0)</f>
        <v>#VALUE!</v>
      </c>
      <c r="GG61" s="488"/>
      <c r="GH61" s="488"/>
      <c r="GI61" s="488"/>
      <c r="GK61" s="488" t="e">
        <f ca="1">IF(GK59="OK",GK56,0)</f>
        <v>#VALUE!</v>
      </c>
      <c r="GL61" s="488"/>
      <c r="GM61" s="488"/>
      <c r="GN61" s="488"/>
      <c r="GP61" s="488" t="e">
        <f ca="1">IF(GP59="OK",GP56,0)</f>
        <v>#VALUE!</v>
      </c>
      <c r="GQ61" s="488"/>
      <c r="GR61" s="488"/>
      <c r="GS61" s="488"/>
      <c r="GU61" s="488" t="e">
        <f ca="1">IF(GU59="OK",GU56,0)</f>
        <v>#VALUE!</v>
      </c>
      <c r="GV61" s="488"/>
      <c r="GW61" s="488"/>
      <c r="GX61" s="488"/>
      <c r="GZ61" s="488" t="e">
        <f ca="1">IF(GZ59="OK",GZ56,0)</f>
        <v>#VALUE!</v>
      </c>
      <c r="HA61" s="488"/>
      <c r="HB61" s="488"/>
      <c r="HC61" s="488"/>
      <c r="HE61" s="488" t="e">
        <f ca="1">IF(HE59="OK",HE56,0)</f>
        <v>#VALUE!</v>
      </c>
      <c r="HF61" s="488"/>
      <c r="HG61" s="488"/>
      <c r="HH61" s="488"/>
      <c r="HJ61" s="488" t="e">
        <f ca="1">IF(HJ59="OK",HJ56,0)</f>
        <v>#VALUE!</v>
      </c>
      <c r="HK61" s="488"/>
      <c r="HL61" s="488"/>
      <c r="HM61" s="488"/>
      <c r="HO61" s="488" t="e">
        <f ca="1">IF(HO59="OK",HO56,0)</f>
        <v>#VALUE!</v>
      </c>
      <c r="HP61" s="488"/>
      <c r="HQ61" s="488"/>
      <c r="HR61" s="488"/>
    </row>
    <row r="62" spans="19:226" s="1" customFormat="1" ht="18" customHeight="1">
      <c r="W62" s="488" t="e">
        <f ca="1">IF(W59="OK",W57,0)</f>
        <v>#VALUE!</v>
      </c>
      <c r="X62" s="488"/>
      <c r="Y62" s="488"/>
      <c r="Z62" s="488"/>
      <c r="AB62" s="488" t="e">
        <f ca="1">IF(AB59="OK",AB57,0)</f>
        <v>#VALUE!</v>
      </c>
      <c r="AC62" s="488"/>
      <c r="AD62" s="488"/>
      <c r="AE62" s="488"/>
      <c r="AG62" s="488" t="e">
        <f ca="1">IF(AG59="OK",AG57,0)</f>
        <v>#VALUE!</v>
      </c>
      <c r="AH62" s="488"/>
      <c r="AI62" s="488"/>
      <c r="AJ62" s="488"/>
      <c r="AL62" s="488" t="e">
        <f ca="1">IF(AL59="OK",AL57,0)</f>
        <v>#VALUE!</v>
      </c>
      <c r="AM62" s="488"/>
      <c r="AN62" s="488"/>
      <c r="AO62" s="488"/>
      <c r="AQ62" s="488" t="e">
        <f ca="1">IF(AQ59="OK",AQ57,0)</f>
        <v>#VALUE!</v>
      </c>
      <c r="AR62" s="488"/>
      <c r="AS62" s="488"/>
      <c r="AT62" s="488"/>
      <c r="AV62" s="488" t="e">
        <f ca="1">IF(AV59="OK",AV57,0)</f>
        <v>#VALUE!</v>
      </c>
      <c r="AW62" s="488"/>
      <c r="AX62" s="488"/>
      <c r="AY62" s="488"/>
      <c r="BA62" s="488" t="e">
        <f ca="1">IF(BA59="OK",BA57,0)</f>
        <v>#VALUE!</v>
      </c>
      <c r="BB62" s="488"/>
      <c r="BC62" s="488"/>
      <c r="BD62" s="488"/>
      <c r="BF62" s="488" t="e">
        <f ca="1">IF(BF59="OK",BF57,0)</f>
        <v>#VALUE!</v>
      </c>
      <c r="BG62" s="488"/>
      <c r="BH62" s="488"/>
      <c r="BI62" s="488"/>
      <c r="BK62" s="488" t="e">
        <f ca="1">IF(BK59="OK",BK57,0)</f>
        <v>#VALUE!</v>
      </c>
      <c r="BL62" s="488"/>
      <c r="BM62" s="488"/>
      <c r="BN62" s="488"/>
      <c r="BP62" s="488" t="e">
        <f ca="1">IF(BP59="OK",BP57,0)</f>
        <v>#VALUE!</v>
      </c>
      <c r="BQ62" s="488"/>
      <c r="BR62" s="488"/>
      <c r="BS62" s="488"/>
      <c r="BU62" s="488" t="e">
        <f ca="1">IF(BU59="OK",BU57,0)</f>
        <v>#VALUE!</v>
      </c>
      <c r="BV62" s="488"/>
      <c r="BW62" s="488"/>
      <c r="BX62" s="488"/>
      <c r="BZ62" s="488" t="e">
        <f ca="1">IF(BZ59="OK",BZ57,0)</f>
        <v>#VALUE!</v>
      </c>
      <c r="CA62" s="488"/>
      <c r="CB62" s="488"/>
      <c r="CC62" s="488"/>
      <c r="CE62" s="488" t="e">
        <f ca="1">IF(CE59="OK",CE57,0)</f>
        <v>#VALUE!</v>
      </c>
      <c r="CF62" s="488"/>
      <c r="CG62" s="488"/>
      <c r="CH62" s="488"/>
      <c r="CJ62" s="488" t="e">
        <f ca="1">IF(CJ59="OK",CJ57,0)</f>
        <v>#VALUE!</v>
      </c>
      <c r="CK62" s="488"/>
      <c r="CL62" s="488"/>
      <c r="CM62" s="488"/>
      <c r="CO62" s="488" t="e">
        <f ca="1">IF(CO59="OK",CO57,0)</f>
        <v>#VALUE!</v>
      </c>
      <c r="CP62" s="488"/>
      <c r="CQ62" s="488"/>
      <c r="CR62" s="488"/>
      <c r="CT62" s="488" t="e">
        <f ca="1">IF(CT59="OK",CT57,0)</f>
        <v>#VALUE!</v>
      </c>
      <c r="CU62" s="488"/>
      <c r="CV62" s="488"/>
      <c r="CW62" s="488"/>
      <c r="CY62" s="488" t="e">
        <f ca="1">IF(CY59="OK",CY57,0)</f>
        <v>#VALUE!</v>
      </c>
      <c r="CZ62" s="488"/>
      <c r="DA62" s="488"/>
      <c r="DB62" s="488"/>
      <c r="DD62" s="488" t="e">
        <f ca="1">IF(DD59="OK",DD57,0)</f>
        <v>#VALUE!</v>
      </c>
      <c r="DE62" s="488"/>
      <c r="DF62" s="488"/>
      <c r="DG62" s="488"/>
      <c r="DI62" s="488" t="e">
        <f ca="1">IF(DI59="OK",DI57,0)</f>
        <v>#VALUE!</v>
      </c>
      <c r="DJ62" s="488"/>
      <c r="DK62" s="488"/>
      <c r="DL62" s="488"/>
      <c r="DN62" s="488" t="e">
        <f ca="1">IF(DN59="OK",DN57,0)</f>
        <v>#VALUE!</v>
      </c>
      <c r="DO62" s="488"/>
      <c r="DP62" s="488"/>
      <c r="DQ62" s="488"/>
      <c r="DS62" s="488" t="e">
        <f ca="1">IF(DS59="OK",DS57,0)</f>
        <v>#VALUE!</v>
      </c>
      <c r="DT62" s="488"/>
      <c r="DU62" s="488"/>
      <c r="DV62" s="488"/>
      <c r="DX62" s="488" t="e">
        <f ca="1">IF(DX59="OK",DX57,0)</f>
        <v>#VALUE!</v>
      </c>
      <c r="DY62" s="488"/>
      <c r="DZ62" s="488"/>
      <c r="EA62" s="488"/>
      <c r="EC62" s="488" t="e">
        <f ca="1">IF(EC59="OK",EC57,0)</f>
        <v>#VALUE!</v>
      </c>
      <c r="ED62" s="488"/>
      <c r="EE62" s="488"/>
      <c r="EF62" s="488"/>
      <c r="EH62" s="488" t="e">
        <f ca="1">IF(EH59="OK",EH57,0)</f>
        <v>#VALUE!</v>
      </c>
      <c r="EI62" s="488"/>
      <c r="EJ62" s="488"/>
      <c r="EK62" s="488"/>
      <c r="EM62" s="488" t="e">
        <f ca="1">IF(EM59="OK",EM57,0)</f>
        <v>#VALUE!</v>
      </c>
      <c r="EN62" s="488"/>
      <c r="EO62" s="488"/>
      <c r="EP62" s="488"/>
      <c r="ER62" s="488" t="e">
        <f ca="1">IF(ER59="OK",ER57,0)</f>
        <v>#VALUE!</v>
      </c>
      <c r="ES62" s="488"/>
      <c r="ET62" s="488"/>
      <c r="EU62" s="488"/>
      <c r="EW62" s="488" t="e">
        <f ca="1">IF(EW59="OK",EW57,0)</f>
        <v>#VALUE!</v>
      </c>
      <c r="EX62" s="488"/>
      <c r="EY62" s="488"/>
      <c r="EZ62" s="488"/>
      <c r="FB62" s="488" t="e">
        <f ca="1">IF(FB59="OK",FB57,0)</f>
        <v>#VALUE!</v>
      </c>
      <c r="FC62" s="488"/>
      <c r="FD62" s="488"/>
      <c r="FE62" s="488"/>
      <c r="FG62" s="488" t="e">
        <f ca="1">IF(FG59="OK",FG57,0)</f>
        <v>#VALUE!</v>
      </c>
      <c r="FH62" s="488"/>
      <c r="FI62" s="488"/>
      <c r="FJ62" s="488"/>
      <c r="FL62" s="488" t="e">
        <f ca="1">IF(FL59="OK",FL57,0)</f>
        <v>#VALUE!</v>
      </c>
      <c r="FM62" s="488"/>
      <c r="FN62" s="488"/>
      <c r="FO62" s="488"/>
      <c r="FQ62" s="488" t="e">
        <f ca="1">IF(FQ59="OK",FQ57,0)</f>
        <v>#VALUE!</v>
      </c>
      <c r="FR62" s="488"/>
      <c r="FS62" s="488"/>
      <c r="FT62" s="488"/>
      <c r="FV62" s="488" t="e">
        <f ca="1">IF(FV59="OK",FV57,0)</f>
        <v>#VALUE!</v>
      </c>
      <c r="FW62" s="488"/>
      <c r="FX62" s="488"/>
      <c r="FY62" s="488"/>
      <c r="GA62" s="488" t="e">
        <f ca="1">IF(GA59="OK",GA57,0)</f>
        <v>#VALUE!</v>
      </c>
      <c r="GB62" s="488"/>
      <c r="GC62" s="488"/>
      <c r="GD62" s="488"/>
      <c r="GF62" s="488" t="e">
        <f ca="1">IF(GF59="OK",GF57,0)</f>
        <v>#VALUE!</v>
      </c>
      <c r="GG62" s="488"/>
      <c r="GH62" s="488"/>
      <c r="GI62" s="488"/>
      <c r="GK62" s="488" t="e">
        <f ca="1">IF(GK59="OK",GK57,0)</f>
        <v>#VALUE!</v>
      </c>
      <c r="GL62" s="488"/>
      <c r="GM62" s="488"/>
      <c r="GN62" s="488"/>
      <c r="GP62" s="488" t="e">
        <f ca="1">IF(GP59="OK",GP57,0)</f>
        <v>#VALUE!</v>
      </c>
      <c r="GQ62" s="488"/>
      <c r="GR62" s="488"/>
      <c r="GS62" s="488"/>
      <c r="GU62" s="488" t="e">
        <f ca="1">IF(GU59="OK",GU57,0)</f>
        <v>#VALUE!</v>
      </c>
      <c r="GV62" s="488"/>
      <c r="GW62" s="488"/>
      <c r="GX62" s="488"/>
      <c r="GZ62" s="488" t="e">
        <f ca="1">IF(GZ59="OK",GZ57,0)</f>
        <v>#VALUE!</v>
      </c>
      <c r="HA62" s="488"/>
      <c r="HB62" s="488"/>
      <c r="HC62" s="488"/>
      <c r="HE62" s="488" t="e">
        <f ca="1">IF(HE59="OK",HE57,0)</f>
        <v>#VALUE!</v>
      </c>
      <c r="HF62" s="488"/>
      <c r="HG62" s="488"/>
      <c r="HH62" s="488"/>
      <c r="HJ62" s="488" t="e">
        <f ca="1">IF(HJ59="OK",HJ57,0)</f>
        <v>#VALUE!</v>
      </c>
      <c r="HK62" s="488"/>
      <c r="HL62" s="488"/>
      <c r="HM62" s="488"/>
      <c r="HO62" s="488" t="e">
        <f ca="1">IF(HO59="OK",HO57,0)</f>
        <v>#VALUE!</v>
      </c>
      <c r="HP62" s="488"/>
      <c r="HQ62" s="488"/>
      <c r="HR62" s="488"/>
    </row>
    <row r="63" spans="19:226" s="1" customFormat="1" ht="18" customHeight="1" thickBot="1"/>
    <row r="64" spans="19:226" s="1" customFormat="1" ht="18" customHeight="1" thickBot="1">
      <c r="S64" s="552" t="s">
        <v>28</v>
      </c>
      <c r="T64" s="552"/>
      <c r="U64" s="552"/>
      <c r="V64" s="553"/>
      <c r="W64" s="555" t="e">
        <f ca="1">MAX(W61,AB61,AG61,AL61,AQ61,AV61,BA61,BF61,BK61,BP61,BU61,BZ61,CE61,CJ61,CO61,CT61,CY61,DD61,DI61,DN61,DS61,DX61,EC61,EH61,EM61,ER61,EW61,FB61,FG61,FL61,FQ61,FV61,GA61,GF61,GK61,GP61,GU61,GZ61,HE61,HJ61,HO61)</f>
        <v>#VALUE!</v>
      </c>
      <c r="X64" s="556"/>
      <c r="Y64" s="556"/>
      <c r="Z64" s="557"/>
      <c r="AB64" s="1" t="s">
        <v>52</v>
      </c>
    </row>
    <row r="65" spans="19:71" s="1" customFormat="1" ht="18" customHeight="1" thickBot="1">
      <c r="S65" s="552" t="s">
        <v>27</v>
      </c>
      <c r="T65" s="552"/>
      <c r="U65" s="552"/>
      <c r="V65" s="553"/>
      <c r="W65" s="555" t="e">
        <f ca="1">MAX(W62,AB62,AG62,AL62,AQ62,AV62,BA62,BF62,BK62,BP62,BU62,BZ62,CE62,CJ62,CO62,CT62,CY62,DD62,DI62,DN62,DS62,DX62,EC62,EH62,EM62,ER62,EW62,FB62,FG62,FL62,FQ62,FV62,GA62,GF62,GK62,GP62,GU62,GZ62,HE62,HJ62,HO62)</f>
        <v>#VALUE!</v>
      </c>
      <c r="X65" s="556"/>
      <c r="Y65" s="556"/>
      <c r="Z65" s="557"/>
      <c r="AB65" s="1" t="s">
        <v>53</v>
      </c>
    </row>
    <row r="66" spans="19:71" s="1" customFormat="1" ht="18" customHeight="1"/>
    <row r="67" spans="19:71" s="1" customFormat="1" ht="18" customHeight="1">
      <c r="W67" s="2"/>
    </row>
    <row r="68" spans="19:71" s="1" customFormat="1" ht="18" customHeight="1">
      <c r="W68" s="2" t="s">
        <v>56</v>
      </c>
    </row>
    <row r="69" spans="19:71" s="1" customFormat="1" ht="18" customHeight="1" thickBot="1">
      <c r="W69" s="2"/>
    </row>
    <row r="70" spans="19:71" s="1" customFormat="1" ht="18" customHeight="1" thickBot="1">
      <c r="S70" s="552" t="s">
        <v>54</v>
      </c>
      <c r="T70" s="552"/>
      <c r="U70" s="552"/>
      <c r="V70" s="553"/>
      <c r="W70" s="489" t="e">
        <f ca="1">ROUNDDOWN(($N$7/$N$14)/$N$22,0)</f>
        <v>#VALUE!</v>
      </c>
      <c r="X70" s="490"/>
      <c r="Y70" s="490"/>
      <c r="Z70" s="491"/>
    </row>
    <row r="71" spans="19:71" s="1" customFormat="1" ht="18" customHeight="1" thickBot="1"/>
    <row r="72" spans="19:71" s="1" customFormat="1" ht="18" customHeight="1" thickBot="1">
      <c r="W72" s="489" t="e">
        <f ca="1">$W$70</f>
        <v>#VALUE!</v>
      </c>
      <c r="X72" s="490"/>
      <c r="Y72" s="490"/>
      <c r="Z72" s="491"/>
      <c r="AB72" s="489" t="e">
        <f ca="1">$W$70+1</f>
        <v>#VALUE!</v>
      </c>
      <c r="AC72" s="490"/>
      <c r="AD72" s="490"/>
      <c r="AE72" s="491"/>
      <c r="AG72" s="489" t="e">
        <f ca="1">$W$70+2</f>
        <v>#VALUE!</v>
      </c>
      <c r="AH72" s="490"/>
      <c r="AI72" s="490"/>
      <c r="AJ72" s="491"/>
      <c r="AL72" s="489" t="e">
        <f ca="1">$W$70+3</f>
        <v>#VALUE!</v>
      </c>
      <c r="AM72" s="490"/>
      <c r="AN72" s="490"/>
      <c r="AO72" s="491"/>
      <c r="AQ72" s="489" t="e">
        <f ca="1">$W$70+4</f>
        <v>#VALUE!</v>
      </c>
      <c r="AR72" s="490"/>
      <c r="AS72" s="490"/>
      <c r="AT72" s="491"/>
      <c r="AV72" s="489" t="e">
        <f ca="1">$W$70+5</f>
        <v>#VALUE!</v>
      </c>
      <c r="AW72" s="490"/>
      <c r="AX72" s="490"/>
      <c r="AY72" s="491"/>
      <c r="BA72" s="489" t="e">
        <f ca="1">$W$70+6</f>
        <v>#VALUE!</v>
      </c>
      <c r="BB72" s="490"/>
      <c r="BC72" s="490"/>
      <c r="BD72" s="491"/>
      <c r="BF72" s="489" t="e">
        <f ca="1">$W$70+7</f>
        <v>#VALUE!</v>
      </c>
      <c r="BG72" s="490"/>
      <c r="BH72" s="490"/>
      <c r="BI72" s="491"/>
      <c r="BK72" s="489" t="e">
        <f ca="1">$W$70+8</f>
        <v>#VALUE!</v>
      </c>
      <c r="BL72" s="490"/>
      <c r="BM72" s="490"/>
      <c r="BN72" s="491"/>
      <c r="BP72" s="489" t="e">
        <f ca="1">$W$70+9</f>
        <v>#VALUE!</v>
      </c>
      <c r="BQ72" s="490"/>
      <c r="BR72" s="490"/>
      <c r="BS72" s="491"/>
    </row>
    <row r="73" spans="19:71" s="1" customFormat="1" ht="18" customHeight="1"/>
    <row r="74" spans="19:71" s="1" customFormat="1" ht="18" customHeight="1" thickBot="1">
      <c r="W74" s="488" t="e">
        <f ca="1">W72*$N$22</f>
        <v>#VALUE!</v>
      </c>
      <c r="X74" s="488"/>
      <c r="Y74" s="488"/>
      <c r="Z74" s="488"/>
      <c r="AA74" s="5"/>
      <c r="AB74" s="488" t="e">
        <f ca="1">AB72*$N$22</f>
        <v>#VALUE!</v>
      </c>
      <c r="AC74" s="488"/>
      <c r="AD74" s="488"/>
      <c r="AE74" s="488"/>
      <c r="AF74" s="5"/>
      <c r="AG74" s="488" t="e">
        <f ca="1">AG72*$N$22</f>
        <v>#VALUE!</v>
      </c>
      <c r="AH74" s="488"/>
      <c r="AI74" s="488"/>
      <c r="AJ74" s="488"/>
      <c r="AL74" s="488" t="e">
        <f ca="1">AL72*$N$22</f>
        <v>#VALUE!</v>
      </c>
      <c r="AM74" s="488"/>
      <c r="AN74" s="488"/>
      <c r="AO74" s="488"/>
      <c r="AQ74" s="488" t="e">
        <f ca="1">AQ72*$N$22</f>
        <v>#VALUE!</v>
      </c>
      <c r="AR74" s="488"/>
      <c r="AS74" s="488"/>
      <c r="AT74" s="488"/>
      <c r="AV74" s="488" t="e">
        <f ca="1">AV72*$N$22</f>
        <v>#VALUE!</v>
      </c>
      <c r="AW74" s="488"/>
      <c r="AX74" s="488"/>
      <c r="AY74" s="488"/>
      <c r="BA74" s="488" t="e">
        <f ca="1">BA72*$N$22</f>
        <v>#VALUE!</v>
      </c>
      <c r="BB74" s="488"/>
      <c r="BC74" s="488"/>
      <c r="BD74" s="488"/>
      <c r="BF74" s="488" t="e">
        <f ca="1">BF72*$N$22</f>
        <v>#VALUE!</v>
      </c>
      <c r="BG74" s="488"/>
      <c r="BH74" s="488"/>
      <c r="BI74" s="488"/>
      <c r="BK74" s="488" t="e">
        <f ca="1">BK72*$N$22</f>
        <v>#VALUE!</v>
      </c>
      <c r="BL74" s="488"/>
      <c r="BM74" s="488"/>
      <c r="BN74" s="488"/>
      <c r="BP74" s="488" t="e">
        <f ca="1">BP72*$N$22</f>
        <v>#VALUE!</v>
      </c>
      <c r="BQ74" s="488"/>
      <c r="BR74" s="488"/>
      <c r="BS74" s="488"/>
    </row>
    <row r="75" spans="19:71" s="1" customFormat="1" ht="18" customHeight="1" thickBot="1">
      <c r="W75" s="489" t="e">
        <f ca="1">IF(W74&gt;(ROUNDDOWN($N$7/$N$14,-1)),"OK","NG")</f>
        <v>#VALUE!</v>
      </c>
      <c r="X75" s="490"/>
      <c r="Y75" s="490"/>
      <c r="Z75" s="491"/>
      <c r="AB75" s="489" t="e">
        <f ca="1">IF(AB74&gt;(ROUNDDOWN($N$7/$N$14,-1)),"OK","NG")</f>
        <v>#VALUE!</v>
      </c>
      <c r="AC75" s="490"/>
      <c r="AD75" s="490"/>
      <c r="AE75" s="491"/>
      <c r="AG75" s="489" t="e">
        <f ca="1">IF(AG74&gt;(ROUNDDOWN($N$7/$N$14,-1)),"OK","NG")</f>
        <v>#VALUE!</v>
      </c>
      <c r="AH75" s="490"/>
      <c r="AI75" s="490"/>
      <c r="AJ75" s="491"/>
      <c r="AL75" s="489" t="e">
        <f ca="1">IF(AL74&gt;(ROUNDDOWN($N$7/$N$14,-1)),"OK","NG")</f>
        <v>#VALUE!</v>
      </c>
      <c r="AM75" s="490"/>
      <c r="AN75" s="490"/>
      <c r="AO75" s="491"/>
      <c r="AQ75" s="489" t="e">
        <f ca="1">IF(AQ74&gt;(ROUNDDOWN($N$7/$N$14,-1)),"OK","NG")</f>
        <v>#VALUE!</v>
      </c>
      <c r="AR75" s="490"/>
      <c r="AS75" s="490"/>
      <c r="AT75" s="491"/>
      <c r="AV75" s="489" t="e">
        <f ca="1">IF(AV74&gt;(ROUNDDOWN($N$7/$N$14,-1)),"OK","NG")</f>
        <v>#VALUE!</v>
      </c>
      <c r="AW75" s="490"/>
      <c r="AX75" s="490"/>
      <c r="AY75" s="491"/>
      <c r="BA75" s="489" t="e">
        <f ca="1">IF(BA74&gt;(ROUNDDOWN($N$7/$N$14,-1)),"OK","NG")</f>
        <v>#VALUE!</v>
      </c>
      <c r="BB75" s="490"/>
      <c r="BC75" s="490"/>
      <c r="BD75" s="491"/>
      <c r="BF75" s="489" t="e">
        <f ca="1">IF(BF74&gt;(ROUNDDOWN($N$7/$N$14,-1)),"OK","NG")</f>
        <v>#VALUE!</v>
      </c>
      <c r="BG75" s="490"/>
      <c r="BH75" s="490"/>
      <c r="BI75" s="491"/>
      <c r="BK75" s="489" t="e">
        <f ca="1">IF(BK74&gt;(ROUNDDOWN($N$7/$N$14,-1)),"OK","NG")</f>
        <v>#VALUE!</v>
      </c>
      <c r="BL75" s="490"/>
      <c r="BM75" s="490"/>
      <c r="BN75" s="491"/>
      <c r="BP75" s="489" t="e">
        <f ca="1">IF(BP74&gt;(ROUNDDOWN($N$7/$N$14,-1)),"OK","NG")</f>
        <v>#VALUE!</v>
      </c>
      <c r="BQ75" s="490"/>
      <c r="BR75" s="490"/>
      <c r="BS75" s="491"/>
    </row>
    <row r="76" spans="19:71" s="1" customFormat="1" ht="18" customHeight="1"/>
    <row r="77" spans="19:71" s="1" customFormat="1" ht="18" customHeight="1">
      <c r="S77" s="552" t="s">
        <v>51</v>
      </c>
      <c r="T77" s="552"/>
      <c r="U77" s="552"/>
      <c r="V77" s="554"/>
      <c r="W77" s="488" t="e">
        <f ca="1">IF(W75="OK",W72,1000)</f>
        <v>#VALUE!</v>
      </c>
      <c r="X77" s="488"/>
      <c r="Y77" s="488"/>
      <c r="Z77" s="488"/>
      <c r="AA77" s="5"/>
      <c r="AB77" s="488" t="e">
        <f ca="1">IF(AB75="OK",AB72,1000)</f>
        <v>#VALUE!</v>
      </c>
      <c r="AC77" s="488"/>
      <c r="AD77" s="488"/>
      <c r="AE77" s="488"/>
      <c r="AF77" s="5"/>
      <c r="AG77" s="488" t="e">
        <f ca="1">IF(AG75="OK",AG72,1000)</f>
        <v>#VALUE!</v>
      </c>
      <c r="AH77" s="488"/>
      <c r="AI77" s="488"/>
      <c r="AJ77" s="488"/>
      <c r="AL77" s="488" t="e">
        <f ca="1">IF(AL75="OK",AL72,1000)</f>
        <v>#VALUE!</v>
      </c>
      <c r="AM77" s="488"/>
      <c r="AN77" s="488"/>
      <c r="AO77" s="488"/>
      <c r="AQ77" s="488" t="e">
        <f ca="1">IF(AQ75="OK",AQ72,1000)</f>
        <v>#VALUE!</v>
      </c>
      <c r="AR77" s="488"/>
      <c r="AS77" s="488"/>
      <c r="AT77" s="488"/>
      <c r="AV77" s="488" t="e">
        <f ca="1">IF(AV75="OK",AV72,1000)</f>
        <v>#VALUE!</v>
      </c>
      <c r="AW77" s="488"/>
      <c r="AX77" s="488"/>
      <c r="AY77" s="488"/>
      <c r="BA77" s="488" t="e">
        <f ca="1">IF(BA75="OK",BA72,1000)</f>
        <v>#VALUE!</v>
      </c>
      <c r="BB77" s="488"/>
      <c r="BC77" s="488"/>
      <c r="BD77" s="488"/>
      <c r="BF77" s="488" t="e">
        <f ca="1">IF(BF75="OK",BF72,1000)</f>
        <v>#VALUE!</v>
      </c>
      <c r="BG77" s="488"/>
      <c r="BH77" s="488"/>
      <c r="BI77" s="488"/>
      <c r="BK77" s="488" t="e">
        <f ca="1">IF(BK75="OK",BK72,1000)</f>
        <v>#VALUE!</v>
      </c>
      <c r="BL77" s="488"/>
      <c r="BM77" s="488"/>
      <c r="BN77" s="488"/>
      <c r="BP77" s="488" t="e">
        <f ca="1">IF(BP75="OK",BP72,1000)</f>
        <v>#VALUE!</v>
      </c>
      <c r="BQ77" s="488"/>
      <c r="BR77" s="488"/>
      <c r="BS77" s="488"/>
    </row>
    <row r="78" spans="19:71" s="1" customFormat="1" ht="18" customHeight="1" thickBot="1"/>
    <row r="79" spans="19:71" s="1" customFormat="1" ht="18" customHeight="1" thickBot="1">
      <c r="S79" s="552" t="s">
        <v>57</v>
      </c>
      <c r="T79" s="552"/>
      <c r="U79" s="552"/>
      <c r="V79" s="553"/>
      <c r="W79" s="555" t="e">
        <f ca="1">MIN(W77,AB77,AG77,AL77,AQ77,AV77,BA77,BF77,BK77,BP77)</f>
        <v>#VALUE!</v>
      </c>
      <c r="X79" s="556"/>
      <c r="Y79" s="556"/>
      <c r="Z79" s="557"/>
      <c r="AB79" s="1" t="s">
        <v>60</v>
      </c>
    </row>
    <row r="80" spans="19:71" s="1" customFormat="1" ht="18" customHeight="1" thickBot="1">
      <c r="S80" s="552" t="s">
        <v>58</v>
      </c>
      <c r="T80" s="552"/>
      <c r="U80" s="552"/>
      <c r="V80" s="553"/>
      <c r="W80" s="555">
        <v>1</v>
      </c>
      <c r="X80" s="556"/>
      <c r="Y80" s="556"/>
      <c r="Z80" s="557"/>
      <c r="AB80" s="1" t="s">
        <v>59</v>
      </c>
    </row>
    <row r="81" spans="23:26" s="1" customFormat="1" ht="18" customHeight="1"/>
    <row r="82" spans="23:26" s="1" customFormat="1" ht="18" customHeight="1"/>
    <row r="83" spans="23:26" s="1" customFormat="1" ht="18" customHeight="1" thickBot="1">
      <c r="W83" s="18" t="s">
        <v>122</v>
      </c>
      <c r="X83" s="18" t="s">
        <v>123</v>
      </c>
      <c r="Y83" s="18" t="s">
        <v>124</v>
      </c>
      <c r="Z83" s="18" t="s">
        <v>125</v>
      </c>
    </row>
    <row r="84" spans="23:26" s="1" customFormat="1" ht="18" customHeight="1">
      <c r="W84" s="31" t="e">
        <f ca="1">$W$40</f>
        <v>#VALUE!</v>
      </c>
      <c r="X84" s="24" t="e">
        <f ca="1">$W$53</f>
        <v>#VALUE!</v>
      </c>
      <c r="Y84" s="24" t="e">
        <f ca="1">W84*X84</f>
        <v>#VALUE!</v>
      </c>
      <c r="Z84" s="26" t="e">
        <f t="shared" ref="Z84:Z188" ca="1" si="0">IF(OR((Y84*$N$24/1000)&gt;$N$27,(Y84*$N$24/1000)=0),"NG","OK")</f>
        <v>#VALUE!</v>
      </c>
    </row>
    <row r="85" spans="23:26" s="1" customFormat="1" ht="18" customHeight="1">
      <c r="W85" s="27" t="e">
        <f ca="1">IF((W84-1)&gt;=$W$79,W84-1,0)</f>
        <v>#VALUE!</v>
      </c>
      <c r="X85" s="17" t="e">
        <f ca="1">$X$84</f>
        <v>#VALUE!</v>
      </c>
      <c r="Y85" s="17" t="e">
        <f ca="1">W85*X85</f>
        <v>#VALUE!</v>
      </c>
      <c r="Z85" s="28" t="e">
        <f t="shared" ca="1" si="0"/>
        <v>#VALUE!</v>
      </c>
    </row>
    <row r="86" spans="23:26" s="1" customFormat="1" ht="18" customHeight="1">
      <c r="W86" s="27" t="e">
        <f t="shared" ref="W86:W102" ca="1" si="1">IF((W85-1)&gt;=$W$79,W85-1,0)</f>
        <v>#VALUE!</v>
      </c>
      <c r="X86" s="17" t="e">
        <f t="shared" ref="X86:X103" ca="1" si="2">$X$84</f>
        <v>#VALUE!</v>
      </c>
      <c r="Y86" s="17" t="e">
        <f t="shared" ref="Y86:Y102" ca="1" si="3">W86*X86</f>
        <v>#VALUE!</v>
      </c>
      <c r="Z86" s="28" t="e">
        <f t="shared" ref="Z86:Z102" ca="1" si="4">IF(OR((Y86*$N$24/1000)&gt;$N$27,(Y86*$N$24/1000)=0),"NG","OK")</f>
        <v>#VALUE!</v>
      </c>
    </row>
    <row r="87" spans="23:26" s="1" customFormat="1" ht="18" customHeight="1">
      <c r="W87" s="27" t="e">
        <f t="shared" ca="1" si="1"/>
        <v>#VALUE!</v>
      </c>
      <c r="X87" s="17" t="e">
        <f t="shared" ca="1" si="2"/>
        <v>#VALUE!</v>
      </c>
      <c r="Y87" s="17" t="e">
        <f t="shared" ca="1" si="3"/>
        <v>#VALUE!</v>
      </c>
      <c r="Z87" s="28" t="e">
        <f t="shared" ca="1" si="4"/>
        <v>#VALUE!</v>
      </c>
    </row>
    <row r="88" spans="23:26" s="1" customFormat="1" ht="18" customHeight="1">
      <c r="W88" s="27" t="e">
        <f t="shared" ca="1" si="1"/>
        <v>#VALUE!</v>
      </c>
      <c r="X88" s="17" t="e">
        <f t="shared" ca="1" si="2"/>
        <v>#VALUE!</v>
      </c>
      <c r="Y88" s="17" t="e">
        <f t="shared" ca="1" si="3"/>
        <v>#VALUE!</v>
      </c>
      <c r="Z88" s="28" t="e">
        <f t="shared" ca="1" si="4"/>
        <v>#VALUE!</v>
      </c>
    </row>
    <row r="89" spans="23:26" s="1" customFormat="1" ht="18" customHeight="1">
      <c r="W89" s="27" t="e">
        <f t="shared" ca="1" si="1"/>
        <v>#VALUE!</v>
      </c>
      <c r="X89" s="17" t="e">
        <f t="shared" ca="1" si="2"/>
        <v>#VALUE!</v>
      </c>
      <c r="Y89" s="17" t="e">
        <f t="shared" ca="1" si="3"/>
        <v>#VALUE!</v>
      </c>
      <c r="Z89" s="28" t="e">
        <f t="shared" ca="1" si="4"/>
        <v>#VALUE!</v>
      </c>
    </row>
    <row r="90" spans="23:26" s="1" customFormat="1" ht="18" customHeight="1">
      <c r="W90" s="27" t="e">
        <f t="shared" ca="1" si="1"/>
        <v>#VALUE!</v>
      </c>
      <c r="X90" s="17" t="e">
        <f t="shared" ca="1" si="2"/>
        <v>#VALUE!</v>
      </c>
      <c r="Y90" s="17" t="e">
        <f t="shared" ca="1" si="3"/>
        <v>#VALUE!</v>
      </c>
      <c r="Z90" s="28" t="e">
        <f t="shared" ca="1" si="4"/>
        <v>#VALUE!</v>
      </c>
    </row>
    <row r="91" spans="23:26" s="1" customFormat="1" ht="18" customHeight="1">
      <c r="W91" s="27" t="e">
        <f t="shared" ca="1" si="1"/>
        <v>#VALUE!</v>
      </c>
      <c r="X91" s="17" t="e">
        <f t="shared" ca="1" si="2"/>
        <v>#VALUE!</v>
      </c>
      <c r="Y91" s="17" t="e">
        <f t="shared" ca="1" si="3"/>
        <v>#VALUE!</v>
      </c>
      <c r="Z91" s="28" t="e">
        <f t="shared" ca="1" si="4"/>
        <v>#VALUE!</v>
      </c>
    </row>
    <row r="92" spans="23:26" s="1" customFormat="1" ht="18" customHeight="1">
      <c r="W92" s="27" t="e">
        <f t="shared" ca="1" si="1"/>
        <v>#VALUE!</v>
      </c>
      <c r="X92" s="17" t="e">
        <f t="shared" ca="1" si="2"/>
        <v>#VALUE!</v>
      </c>
      <c r="Y92" s="17" t="e">
        <f t="shared" ca="1" si="3"/>
        <v>#VALUE!</v>
      </c>
      <c r="Z92" s="28" t="e">
        <f t="shared" ca="1" si="4"/>
        <v>#VALUE!</v>
      </c>
    </row>
    <row r="93" spans="23:26" s="1" customFormat="1" ht="18" customHeight="1">
      <c r="W93" s="27" t="e">
        <f t="shared" ca="1" si="1"/>
        <v>#VALUE!</v>
      </c>
      <c r="X93" s="17" t="e">
        <f t="shared" ca="1" si="2"/>
        <v>#VALUE!</v>
      </c>
      <c r="Y93" s="17" t="e">
        <f t="shared" ca="1" si="3"/>
        <v>#VALUE!</v>
      </c>
      <c r="Z93" s="28" t="e">
        <f t="shared" ca="1" si="4"/>
        <v>#VALUE!</v>
      </c>
    </row>
    <row r="94" spans="23:26" s="1" customFormat="1" ht="18" customHeight="1">
      <c r="W94" s="27" t="e">
        <f t="shared" ca="1" si="1"/>
        <v>#VALUE!</v>
      </c>
      <c r="X94" s="17" t="e">
        <f t="shared" ca="1" si="2"/>
        <v>#VALUE!</v>
      </c>
      <c r="Y94" s="17" t="e">
        <f t="shared" ca="1" si="3"/>
        <v>#VALUE!</v>
      </c>
      <c r="Z94" s="28" t="e">
        <f t="shared" ca="1" si="4"/>
        <v>#VALUE!</v>
      </c>
    </row>
    <row r="95" spans="23:26" s="1" customFormat="1" ht="18" customHeight="1">
      <c r="W95" s="27" t="e">
        <f t="shared" ca="1" si="1"/>
        <v>#VALUE!</v>
      </c>
      <c r="X95" s="17" t="e">
        <f t="shared" ca="1" si="2"/>
        <v>#VALUE!</v>
      </c>
      <c r="Y95" s="17" t="e">
        <f t="shared" ca="1" si="3"/>
        <v>#VALUE!</v>
      </c>
      <c r="Z95" s="28" t="e">
        <f t="shared" ca="1" si="4"/>
        <v>#VALUE!</v>
      </c>
    </row>
    <row r="96" spans="23:26" s="1" customFormat="1" ht="18" customHeight="1">
      <c r="W96" s="27" t="e">
        <f t="shared" ca="1" si="1"/>
        <v>#VALUE!</v>
      </c>
      <c r="X96" s="17" t="e">
        <f t="shared" ca="1" si="2"/>
        <v>#VALUE!</v>
      </c>
      <c r="Y96" s="17" t="e">
        <f t="shared" ca="1" si="3"/>
        <v>#VALUE!</v>
      </c>
      <c r="Z96" s="28" t="e">
        <f t="shared" ca="1" si="4"/>
        <v>#VALUE!</v>
      </c>
    </row>
    <row r="97" spans="23:26" s="1" customFormat="1" ht="18" customHeight="1">
      <c r="W97" s="27" t="e">
        <f t="shared" ca="1" si="1"/>
        <v>#VALUE!</v>
      </c>
      <c r="X97" s="17" t="e">
        <f t="shared" ca="1" si="2"/>
        <v>#VALUE!</v>
      </c>
      <c r="Y97" s="17" t="e">
        <f t="shared" ca="1" si="3"/>
        <v>#VALUE!</v>
      </c>
      <c r="Z97" s="28" t="e">
        <f t="shared" ca="1" si="4"/>
        <v>#VALUE!</v>
      </c>
    </row>
    <row r="98" spans="23:26" ht="18" customHeight="1">
      <c r="W98" s="27" t="e">
        <f t="shared" ca="1" si="1"/>
        <v>#VALUE!</v>
      </c>
      <c r="X98" s="17" t="e">
        <f t="shared" ca="1" si="2"/>
        <v>#VALUE!</v>
      </c>
      <c r="Y98" s="17" t="e">
        <f t="shared" ca="1" si="3"/>
        <v>#VALUE!</v>
      </c>
      <c r="Z98" s="28" t="e">
        <f t="shared" ca="1" si="4"/>
        <v>#VALUE!</v>
      </c>
    </row>
    <row r="99" spans="23:26" ht="18" customHeight="1">
      <c r="W99" s="27" t="e">
        <f t="shared" ca="1" si="1"/>
        <v>#VALUE!</v>
      </c>
      <c r="X99" s="17" t="e">
        <f t="shared" ca="1" si="2"/>
        <v>#VALUE!</v>
      </c>
      <c r="Y99" s="17" t="e">
        <f t="shared" ca="1" si="3"/>
        <v>#VALUE!</v>
      </c>
      <c r="Z99" s="28" t="e">
        <f t="shared" ca="1" si="4"/>
        <v>#VALUE!</v>
      </c>
    </row>
    <row r="100" spans="23:26" ht="18" customHeight="1">
      <c r="W100" s="27" t="e">
        <f t="shared" ca="1" si="1"/>
        <v>#VALUE!</v>
      </c>
      <c r="X100" s="17" t="e">
        <f t="shared" ca="1" si="2"/>
        <v>#VALUE!</v>
      </c>
      <c r="Y100" s="17" t="e">
        <f t="shared" ca="1" si="3"/>
        <v>#VALUE!</v>
      </c>
      <c r="Z100" s="28" t="e">
        <f t="shared" ca="1" si="4"/>
        <v>#VALUE!</v>
      </c>
    </row>
    <row r="101" spans="23:26" ht="18" customHeight="1">
      <c r="W101" s="27" t="e">
        <f t="shared" ca="1" si="1"/>
        <v>#VALUE!</v>
      </c>
      <c r="X101" s="17" t="e">
        <f t="shared" ca="1" si="2"/>
        <v>#VALUE!</v>
      </c>
      <c r="Y101" s="17" t="e">
        <f t="shared" ca="1" si="3"/>
        <v>#VALUE!</v>
      </c>
      <c r="Z101" s="28" t="e">
        <f t="shared" ca="1" si="4"/>
        <v>#VALUE!</v>
      </c>
    </row>
    <row r="102" spans="23:26" ht="18" customHeight="1">
      <c r="W102" s="27" t="e">
        <f t="shared" ca="1" si="1"/>
        <v>#VALUE!</v>
      </c>
      <c r="X102" s="17" t="e">
        <f t="shared" ca="1" si="2"/>
        <v>#VALUE!</v>
      </c>
      <c r="Y102" s="17" t="e">
        <f t="shared" ca="1" si="3"/>
        <v>#VALUE!</v>
      </c>
      <c r="Z102" s="28" t="e">
        <f t="shared" ca="1" si="4"/>
        <v>#VALUE!</v>
      </c>
    </row>
    <row r="103" spans="23:26" ht="18" customHeight="1" thickBot="1">
      <c r="W103" s="29" t="e">
        <f t="shared" ref="W103" ca="1" si="5">IF((W102-1)&gt;=$W$79,W102-1,0)</f>
        <v>#VALUE!</v>
      </c>
      <c r="X103" s="25" t="e">
        <f t="shared" ca="1" si="2"/>
        <v>#VALUE!</v>
      </c>
      <c r="Y103" s="25" t="e">
        <f t="shared" ref="Y103" ca="1" si="6">W103*X103</f>
        <v>#VALUE!</v>
      </c>
      <c r="Z103" s="30" t="e">
        <f t="shared" ref="Z103" ca="1" si="7">IF(OR((Y103*$N$24/1000)&gt;$N$27,(Y103*$N$24/1000)=0),"NG","OK")</f>
        <v>#VALUE!</v>
      </c>
    </row>
    <row r="104" spans="23:26" ht="18" customHeight="1">
      <c r="W104" s="31" t="e">
        <f ca="1">$W$40</f>
        <v>#VALUE!</v>
      </c>
      <c r="X104" s="24" t="e">
        <f ca="1">IF((X84-1)&gt;=1,X84-1,0)</f>
        <v>#VALUE!</v>
      </c>
      <c r="Y104" s="24" t="e">
        <f ca="1">W104*X104</f>
        <v>#VALUE!</v>
      </c>
      <c r="Z104" s="26" t="e">
        <f t="shared" ca="1" si="0"/>
        <v>#VALUE!</v>
      </c>
    </row>
    <row r="105" spans="23:26" ht="18" customHeight="1">
      <c r="W105" s="27" t="e">
        <f ca="1">IF((W104-1)&gt;=$W$79,W104-1,0)</f>
        <v>#VALUE!</v>
      </c>
      <c r="X105" s="17" t="e">
        <f ca="1">$X$104</f>
        <v>#VALUE!</v>
      </c>
      <c r="Y105" s="17" t="e">
        <f t="shared" ref="Y105:Y123" ca="1" si="8">W105*X105</f>
        <v>#VALUE!</v>
      </c>
      <c r="Z105" s="28" t="e">
        <f t="shared" ca="1" si="0"/>
        <v>#VALUE!</v>
      </c>
    </row>
    <row r="106" spans="23:26" ht="18" customHeight="1">
      <c r="W106" s="27" t="e">
        <f t="shared" ref="W106:W118" ca="1" si="9">IF((W105-1)&gt;=$W$79,W105-1,0)</f>
        <v>#VALUE!</v>
      </c>
      <c r="X106" s="17" t="e">
        <f t="shared" ref="X106:X115" ca="1" si="10">$X$104</f>
        <v>#VALUE!</v>
      </c>
      <c r="Y106" s="17" t="e">
        <f t="shared" ca="1" si="8"/>
        <v>#VALUE!</v>
      </c>
      <c r="Z106" s="28" t="e">
        <f t="shared" ca="1" si="0"/>
        <v>#VALUE!</v>
      </c>
    </row>
    <row r="107" spans="23:26" ht="18" customHeight="1">
      <c r="W107" s="27" t="e">
        <f t="shared" ca="1" si="9"/>
        <v>#VALUE!</v>
      </c>
      <c r="X107" s="17" t="e">
        <f t="shared" ca="1" si="10"/>
        <v>#VALUE!</v>
      </c>
      <c r="Y107" s="17" t="e">
        <f t="shared" ca="1" si="8"/>
        <v>#VALUE!</v>
      </c>
      <c r="Z107" s="28" t="e">
        <f t="shared" ca="1" si="0"/>
        <v>#VALUE!</v>
      </c>
    </row>
    <row r="108" spans="23:26" ht="18" customHeight="1">
      <c r="W108" s="27" t="e">
        <f t="shared" ca="1" si="9"/>
        <v>#VALUE!</v>
      </c>
      <c r="X108" s="17" t="e">
        <f t="shared" ca="1" si="10"/>
        <v>#VALUE!</v>
      </c>
      <c r="Y108" s="17" t="e">
        <f t="shared" ca="1" si="8"/>
        <v>#VALUE!</v>
      </c>
      <c r="Z108" s="28" t="e">
        <f t="shared" ca="1" si="0"/>
        <v>#VALUE!</v>
      </c>
    </row>
    <row r="109" spans="23:26" ht="18" customHeight="1">
      <c r="W109" s="27" t="e">
        <f t="shared" ca="1" si="9"/>
        <v>#VALUE!</v>
      </c>
      <c r="X109" s="17" t="e">
        <f t="shared" ca="1" si="10"/>
        <v>#VALUE!</v>
      </c>
      <c r="Y109" s="17" t="e">
        <f t="shared" ca="1" si="8"/>
        <v>#VALUE!</v>
      </c>
      <c r="Z109" s="28" t="e">
        <f t="shared" ca="1" si="0"/>
        <v>#VALUE!</v>
      </c>
    </row>
    <row r="110" spans="23:26" ht="18" customHeight="1">
      <c r="W110" s="27" t="e">
        <f t="shared" ca="1" si="9"/>
        <v>#VALUE!</v>
      </c>
      <c r="X110" s="17" t="e">
        <f t="shared" ca="1" si="10"/>
        <v>#VALUE!</v>
      </c>
      <c r="Y110" s="17" t="e">
        <f t="shared" ca="1" si="8"/>
        <v>#VALUE!</v>
      </c>
      <c r="Z110" s="28" t="e">
        <f t="shared" ca="1" si="0"/>
        <v>#VALUE!</v>
      </c>
    </row>
    <row r="111" spans="23:26" ht="18" customHeight="1">
      <c r="W111" s="27" t="e">
        <f t="shared" ca="1" si="9"/>
        <v>#VALUE!</v>
      </c>
      <c r="X111" s="17" t="e">
        <f t="shared" ca="1" si="10"/>
        <v>#VALUE!</v>
      </c>
      <c r="Y111" s="17" t="e">
        <f t="shared" ca="1" si="8"/>
        <v>#VALUE!</v>
      </c>
      <c r="Z111" s="28" t="e">
        <f t="shared" ca="1" si="0"/>
        <v>#VALUE!</v>
      </c>
    </row>
    <row r="112" spans="23:26" ht="18" customHeight="1">
      <c r="W112" s="27" t="e">
        <f t="shared" ca="1" si="9"/>
        <v>#VALUE!</v>
      </c>
      <c r="X112" s="17" t="e">
        <f t="shared" ca="1" si="10"/>
        <v>#VALUE!</v>
      </c>
      <c r="Y112" s="17" t="e">
        <f t="shared" ca="1" si="8"/>
        <v>#VALUE!</v>
      </c>
      <c r="Z112" s="28" t="e">
        <f t="shared" ca="1" si="0"/>
        <v>#VALUE!</v>
      </c>
    </row>
    <row r="113" spans="23:26" ht="18" customHeight="1">
      <c r="W113" s="27" t="e">
        <f t="shared" ca="1" si="9"/>
        <v>#VALUE!</v>
      </c>
      <c r="X113" s="17" t="e">
        <f t="shared" ca="1" si="10"/>
        <v>#VALUE!</v>
      </c>
      <c r="Y113" s="17" t="e">
        <f t="shared" ca="1" si="8"/>
        <v>#VALUE!</v>
      </c>
      <c r="Z113" s="28" t="e">
        <f t="shared" ca="1" si="0"/>
        <v>#VALUE!</v>
      </c>
    </row>
    <row r="114" spans="23:26" ht="18" customHeight="1">
      <c r="W114" s="27" t="e">
        <f t="shared" ca="1" si="9"/>
        <v>#VALUE!</v>
      </c>
      <c r="X114" s="17" t="e">
        <f t="shared" ca="1" si="10"/>
        <v>#VALUE!</v>
      </c>
      <c r="Y114" s="17" t="e">
        <f t="shared" ca="1" si="8"/>
        <v>#VALUE!</v>
      </c>
      <c r="Z114" s="28" t="e">
        <f ca="1">IF(OR((Y114*$N$24/1000)&gt;$N$27,(Y114*$N$24/1000)=0),"NG","OK")</f>
        <v>#VALUE!</v>
      </c>
    </row>
    <row r="115" spans="23:26" ht="18" customHeight="1">
      <c r="W115" s="27" t="e">
        <f t="shared" ca="1" si="9"/>
        <v>#VALUE!</v>
      </c>
      <c r="X115" s="17" t="e">
        <f t="shared" ca="1" si="10"/>
        <v>#VALUE!</v>
      </c>
      <c r="Y115" s="17" t="e">
        <f t="shared" ca="1" si="8"/>
        <v>#VALUE!</v>
      </c>
      <c r="Z115" s="28" t="e">
        <f t="shared" ca="1" si="0"/>
        <v>#VALUE!</v>
      </c>
    </row>
    <row r="116" spans="23:26" ht="18" customHeight="1">
      <c r="W116" s="27" t="e">
        <f t="shared" ca="1" si="9"/>
        <v>#VALUE!</v>
      </c>
      <c r="X116" s="17" t="e">
        <f t="shared" ref="X116:X123" ca="1" si="11">$X$104</f>
        <v>#VALUE!</v>
      </c>
      <c r="Y116" s="17" t="e">
        <f t="shared" ca="1" si="8"/>
        <v>#VALUE!</v>
      </c>
      <c r="Z116" s="28" t="e">
        <f t="shared" ca="1" si="0"/>
        <v>#VALUE!</v>
      </c>
    </row>
    <row r="117" spans="23:26" ht="18" customHeight="1">
      <c r="W117" s="27" t="e">
        <f t="shared" ca="1" si="9"/>
        <v>#VALUE!</v>
      </c>
      <c r="X117" s="17" t="e">
        <f t="shared" ca="1" si="11"/>
        <v>#VALUE!</v>
      </c>
      <c r="Y117" s="17" t="e">
        <f t="shared" ca="1" si="8"/>
        <v>#VALUE!</v>
      </c>
      <c r="Z117" s="28" t="e">
        <f t="shared" ca="1" si="0"/>
        <v>#VALUE!</v>
      </c>
    </row>
    <row r="118" spans="23:26" ht="18" customHeight="1">
      <c r="W118" s="27" t="e">
        <f t="shared" ca="1" si="9"/>
        <v>#VALUE!</v>
      </c>
      <c r="X118" s="17" t="e">
        <f t="shared" ca="1" si="11"/>
        <v>#VALUE!</v>
      </c>
      <c r="Y118" s="17" t="e">
        <f t="shared" ca="1" si="8"/>
        <v>#VALUE!</v>
      </c>
      <c r="Z118" s="28" t="e">
        <f t="shared" ca="1" si="0"/>
        <v>#VALUE!</v>
      </c>
    </row>
    <row r="119" spans="23:26" ht="18" customHeight="1">
      <c r="W119" s="27" t="e">
        <f t="shared" ref="W119:W123" ca="1" si="12">IF((W118-1)&gt;=$W$79,W118-1,0)</f>
        <v>#VALUE!</v>
      </c>
      <c r="X119" s="17" t="e">
        <f t="shared" ca="1" si="11"/>
        <v>#VALUE!</v>
      </c>
      <c r="Y119" s="17" t="e">
        <f t="shared" ca="1" si="8"/>
        <v>#VALUE!</v>
      </c>
      <c r="Z119" s="28" t="e">
        <f t="shared" ca="1" si="0"/>
        <v>#VALUE!</v>
      </c>
    </row>
    <row r="120" spans="23:26" ht="18" customHeight="1">
      <c r="W120" s="27" t="e">
        <f t="shared" ca="1" si="12"/>
        <v>#VALUE!</v>
      </c>
      <c r="X120" s="17" t="e">
        <f t="shared" ca="1" si="11"/>
        <v>#VALUE!</v>
      </c>
      <c r="Y120" s="17" t="e">
        <f t="shared" ca="1" si="8"/>
        <v>#VALUE!</v>
      </c>
      <c r="Z120" s="28" t="e">
        <f t="shared" ca="1" si="0"/>
        <v>#VALUE!</v>
      </c>
    </row>
    <row r="121" spans="23:26" ht="18" customHeight="1">
      <c r="W121" s="27" t="e">
        <f t="shared" ca="1" si="12"/>
        <v>#VALUE!</v>
      </c>
      <c r="X121" s="17" t="e">
        <f t="shared" ca="1" si="11"/>
        <v>#VALUE!</v>
      </c>
      <c r="Y121" s="17" t="e">
        <f t="shared" ca="1" si="8"/>
        <v>#VALUE!</v>
      </c>
      <c r="Z121" s="28" t="e">
        <f t="shared" ca="1" si="0"/>
        <v>#VALUE!</v>
      </c>
    </row>
    <row r="122" spans="23:26" ht="18" customHeight="1">
      <c r="W122" s="27" t="e">
        <f t="shared" ca="1" si="12"/>
        <v>#VALUE!</v>
      </c>
      <c r="X122" s="17" t="e">
        <f t="shared" ca="1" si="11"/>
        <v>#VALUE!</v>
      </c>
      <c r="Y122" s="17" t="e">
        <f t="shared" ca="1" si="8"/>
        <v>#VALUE!</v>
      </c>
      <c r="Z122" s="28" t="e">
        <f t="shared" ca="1" si="0"/>
        <v>#VALUE!</v>
      </c>
    </row>
    <row r="123" spans="23:26" ht="18" customHeight="1" thickBot="1">
      <c r="W123" s="29" t="e">
        <f t="shared" ca="1" si="12"/>
        <v>#VALUE!</v>
      </c>
      <c r="X123" s="25" t="e">
        <f t="shared" ca="1" si="11"/>
        <v>#VALUE!</v>
      </c>
      <c r="Y123" s="25" t="e">
        <f t="shared" ca="1" si="8"/>
        <v>#VALUE!</v>
      </c>
      <c r="Z123" s="30" t="e">
        <f t="shared" ca="1" si="0"/>
        <v>#VALUE!</v>
      </c>
    </row>
    <row r="124" spans="23:26" ht="18" customHeight="1">
      <c r="W124" s="31" t="e">
        <f ca="1">$W$40</f>
        <v>#VALUE!</v>
      </c>
      <c r="X124" s="24" t="e">
        <f ca="1">IF((X104-1)&gt;=1,X104-1,0)</f>
        <v>#VALUE!</v>
      </c>
      <c r="Y124" s="24" t="e">
        <f ca="1">W124*X124</f>
        <v>#VALUE!</v>
      </c>
      <c r="Z124" s="26" t="e">
        <f t="shared" ca="1" si="0"/>
        <v>#VALUE!</v>
      </c>
    </row>
    <row r="125" spans="23:26" ht="18" customHeight="1">
      <c r="W125" s="27" t="e">
        <f ca="1">IF((W124-1)&gt;=$W$79,W124-1,0)</f>
        <v>#VALUE!</v>
      </c>
      <c r="X125" s="17" t="e">
        <f ca="1">$X$124</f>
        <v>#VALUE!</v>
      </c>
      <c r="Y125" s="17" t="e">
        <f t="shared" ref="Y125:Y143" ca="1" si="13">W125*X125</f>
        <v>#VALUE!</v>
      </c>
      <c r="Z125" s="28" t="e">
        <f t="shared" ca="1" si="0"/>
        <v>#VALUE!</v>
      </c>
    </row>
    <row r="126" spans="23:26" ht="18" customHeight="1">
      <c r="W126" s="27" t="e">
        <f t="shared" ref="W126:W139" ca="1" si="14">IF((W125-1)&gt;=$W$79,W125-1,0)</f>
        <v>#VALUE!</v>
      </c>
      <c r="X126" s="17" t="e">
        <f t="shared" ref="X126:X142" ca="1" si="15">$X$124</f>
        <v>#VALUE!</v>
      </c>
      <c r="Y126" s="17" t="e">
        <f t="shared" ca="1" si="13"/>
        <v>#VALUE!</v>
      </c>
      <c r="Z126" s="28" t="e">
        <f t="shared" ca="1" si="0"/>
        <v>#VALUE!</v>
      </c>
    </row>
    <row r="127" spans="23:26" ht="18" customHeight="1">
      <c r="W127" s="27" t="e">
        <f t="shared" ca="1" si="14"/>
        <v>#VALUE!</v>
      </c>
      <c r="X127" s="17" t="e">
        <f t="shared" ca="1" si="15"/>
        <v>#VALUE!</v>
      </c>
      <c r="Y127" s="17" t="e">
        <f t="shared" ca="1" si="13"/>
        <v>#VALUE!</v>
      </c>
      <c r="Z127" s="28" t="e">
        <f t="shared" ca="1" si="0"/>
        <v>#VALUE!</v>
      </c>
    </row>
    <row r="128" spans="23:26" ht="18" customHeight="1">
      <c r="W128" s="27" t="e">
        <f t="shared" ca="1" si="14"/>
        <v>#VALUE!</v>
      </c>
      <c r="X128" s="17" t="e">
        <f t="shared" ca="1" si="15"/>
        <v>#VALUE!</v>
      </c>
      <c r="Y128" s="17" t="e">
        <f t="shared" ca="1" si="13"/>
        <v>#VALUE!</v>
      </c>
      <c r="Z128" s="28" t="e">
        <f t="shared" ca="1" si="0"/>
        <v>#VALUE!</v>
      </c>
    </row>
    <row r="129" spans="23:26" ht="18" customHeight="1">
      <c r="W129" s="27" t="e">
        <f t="shared" ca="1" si="14"/>
        <v>#VALUE!</v>
      </c>
      <c r="X129" s="17" t="e">
        <f t="shared" ca="1" si="15"/>
        <v>#VALUE!</v>
      </c>
      <c r="Y129" s="17" t="e">
        <f t="shared" ca="1" si="13"/>
        <v>#VALUE!</v>
      </c>
      <c r="Z129" s="28" t="e">
        <f t="shared" ca="1" si="0"/>
        <v>#VALUE!</v>
      </c>
    </row>
    <row r="130" spans="23:26" ht="18" customHeight="1">
      <c r="W130" s="27" t="e">
        <f t="shared" ca="1" si="14"/>
        <v>#VALUE!</v>
      </c>
      <c r="X130" s="17" t="e">
        <f t="shared" ca="1" si="15"/>
        <v>#VALUE!</v>
      </c>
      <c r="Y130" s="17" t="e">
        <f t="shared" ca="1" si="13"/>
        <v>#VALUE!</v>
      </c>
      <c r="Z130" s="28" t="e">
        <f t="shared" ca="1" si="0"/>
        <v>#VALUE!</v>
      </c>
    </row>
    <row r="131" spans="23:26" ht="18" customHeight="1">
      <c r="W131" s="27" t="e">
        <f t="shared" ca="1" si="14"/>
        <v>#VALUE!</v>
      </c>
      <c r="X131" s="17" t="e">
        <f t="shared" ca="1" si="15"/>
        <v>#VALUE!</v>
      </c>
      <c r="Y131" s="17" t="e">
        <f t="shared" ca="1" si="13"/>
        <v>#VALUE!</v>
      </c>
      <c r="Z131" s="28" t="e">
        <f t="shared" ca="1" si="0"/>
        <v>#VALUE!</v>
      </c>
    </row>
    <row r="132" spans="23:26" ht="18" customHeight="1">
      <c r="W132" s="27" t="e">
        <f t="shared" ca="1" si="14"/>
        <v>#VALUE!</v>
      </c>
      <c r="X132" s="17" t="e">
        <f t="shared" ca="1" si="15"/>
        <v>#VALUE!</v>
      </c>
      <c r="Y132" s="17" t="e">
        <f t="shared" ca="1" si="13"/>
        <v>#VALUE!</v>
      </c>
      <c r="Z132" s="28" t="e">
        <f t="shared" ca="1" si="0"/>
        <v>#VALUE!</v>
      </c>
    </row>
    <row r="133" spans="23:26" ht="18" customHeight="1">
      <c r="W133" s="27" t="e">
        <f t="shared" ca="1" si="14"/>
        <v>#VALUE!</v>
      </c>
      <c r="X133" s="17" t="e">
        <f t="shared" ca="1" si="15"/>
        <v>#VALUE!</v>
      </c>
      <c r="Y133" s="17" t="e">
        <f t="shared" ca="1" si="13"/>
        <v>#VALUE!</v>
      </c>
      <c r="Z133" s="28" t="e">
        <f t="shared" ca="1" si="0"/>
        <v>#VALUE!</v>
      </c>
    </row>
    <row r="134" spans="23:26" ht="18" customHeight="1">
      <c r="W134" s="27" t="e">
        <f t="shared" ca="1" si="14"/>
        <v>#VALUE!</v>
      </c>
      <c r="X134" s="17" t="e">
        <f t="shared" ca="1" si="15"/>
        <v>#VALUE!</v>
      </c>
      <c r="Y134" s="17" t="e">
        <f t="shared" ca="1" si="13"/>
        <v>#VALUE!</v>
      </c>
      <c r="Z134" s="28" t="e">
        <f t="shared" ca="1" si="0"/>
        <v>#VALUE!</v>
      </c>
    </row>
    <row r="135" spans="23:26" ht="18" customHeight="1">
      <c r="W135" s="27" t="e">
        <f t="shared" ca="1" si="14"/>
        <v>#VALUE!</v>
      </c>
      <c r="X135" s="17" t="e">
        <f t="shared" ca="1" si="15"/>
        <v>#VALUE!</v>
      </c>
      <c r="Y135" s="17" t="e">
        <f t="shared" ca="1" si="13"/>
        <v>#VALUE!</v>
      </c>
      <c r="Z135" s="28" t="e">
        <f t="shared" ca="1" si="0"/>
        <v>#VALUE!</v>
      </c>
    </row>
    <row r="136" spans="23:26" ht="18" customHeight="1">
      <c r="W136" s="27" t="e">
        <f t="shared" ca="1" si="14"/>
        <v>#VALUE!</v>
      </c>
      <c r="X136" s="17" t="e">
        <f t="shared" ca="1" si="15"/>
        <v>#VALUE!</v>
      </c>
      <c r="Y136" s="17" t="e">
        <f t="shared" ca="1" si="13"/>
        <v>#VALUE!</v>
      </c>
      <c r="Z136" s="28" t="e">
        <f t="shared" ca="1" si="0"/>
        <v>#VALUE!</v>
      </c>
    </row>
    <row r="137" spans="23:26" ht="18" customHeight="1">
      <c r="W137" s="27" t="e">
        <f t="shared" ca="1" si="14"/>
        <v>#VALUE!</v>
      </c>
      <c r="X137" s="17" t="e">
        <f t="shared" ca="1" si="15"/>
        <v>#VALUE!</v>
      </c>
      <c r="Y137" s="17" t="e">
        <f t="shared" ca="1" si="13"/>
        <v>#VALUE!</v>
      </c>
      <c r="Z137" s="28" t="e">
        <f t="shared" ca="1" si="0"/>
        <v>#VALUE!</v>
      </c>
    </row>
    <row r="138" spans="23:26" ht="18" customHeight="1">
      <c r="W138" s="27" t="e">
        <f t="shared" ca="1" si="14"/>
        <v>#VALUE!</v>
      </c>
      <c r="X138" s="17" t="e">
        <f t="shared" ca="1" si="15"/>
        <v>#VALUE!</v>
      </c>
      <c r="Y138" s="17" t="e">
        <f t="shared" ca="1" si="13"/>
        <v>#VALUE!</v>
      </c>
      <c r="Z138" s="28" t="e">
        <f t="shared" ca="1" si="0"/>
        <v>#VALUE!</v>
      </c>
    </row>
    <row r="139" spans="23:26" ht="18" customHeight="1">
      <c r="W139" s="27" t="e">
        <f t="shared" ca="1" si="14"/>
        <v>#VALUE!</v>
      </c>
      <c r="X139" s="17" t="e">
        <f t="shared" ca="1" si="15"/>
        <v>#VALUE!</v>
      </c>
      <c r="Y139" s="17" t="e">
        <f t="shared" ca="1" si="13"/>
        <v>#VALUE!</v>
      </c>
      <c r="Z139" s="28" t="e">
        <f t="shared" ca="1" si="0"/>
        <v>#VALUE!</v>
      </c>
    </row>
    <row r="140" spans="23:26" ht="18" customHeight="1">
      <c r="W140" s="27" t="e">
        <f t="shared" ref="W140:W143" ca="1" si="16">IF((W139-1)&gt;=$W$79,W139-1,0)</f>
        <v>#VALUE!</v>
      </c>
      <c r="X140" s="17" t="e">
        <f t="shared" ca="1" si="15"/>
        <v>#VALUE!</v>
      </c>
      <c r="Y140" s="17" t="e">
        <f t="shared" ca="1" si="13"/>
        <v>#VALUE!</v>
      </c>
      <c r="Z140" s="28" t="e">
        <f t="shared" ca="1" si="0"/>
        <v>#VALUE!</v>
      </c>
    </row>
    <row r="141" spans="23:26" ht="18" customHeight="1">
      <c r="W141" s="27" t="e">
        <f t="shared" ca="1" si="16"/>
        <v>#VALUE!</v>
      </c>
      <c r="X141" s="17" t="e">
        <f t="shared" ca="1" si="15"/>
        <v>#VALUE!</v>
      </c>
      <c r="Y141" s="17" t="e">
        <f t="shared" ca="1" si="13"/>
        <v>#VALUE!</v>
      </c>
      <c r="Z141" s="28" t="e">
        <f t="shared" ca="1" si="0"/>
        <v>#VALUE!</v>
      </c>
    </row>
    <row r="142" spans="23:26" ht="18" customHeight="1">
      <c r="W142" s="27" t="e">
        <f t="shared" ca="1" si="16"/>
        <v>#VALUE!</v>
      </c>
      <c r="X142" s="17" t="e">
        <f t="shared" ca="1" si="15"/>
        <v>#VALUE!</v>
      </c>
      <c r="Y142" s="17" t="e">
        <f t="shared" ca="1" si="13"/>
        <v>#VALUE!</v>
      </c>
      <c r="Z142" s="28" t="e">
        <f t="shared" ca="1" si="0"/>
        <v>#VALUE!</v>
      </c>
    </row>
    <row r="143" spans="23:26" ht="18" customHeight="1" thickBot="1">
      <c r="W143" s="29" t="e">
        <f t="shared" ca="1" si="16"/>
        <v>#VALUE!</v>
      </c>
      <c r="X143" s="25" t="e">
        <f ca="1">$X$124</f>
        <v>#VALUE!</v>
      </c>
      <c r="Y143" s="25" t="e">
        <f t="shared" ca="1" si="13"/>
        <v>#VALUE!</v>
      </c>
      <c r="Z143" s="30" t="e">
        <f t="shared" ca="1" si="0"/>
        <v>#VALUE!</v>
      </c>
    </row>
    <row r="144" spans="23:26" ht="18" customHeight="1">
      <c r="W144" s="31" t="e">
        <f ca="1">$W$40</f>
        <v>#VALUE!</v>
      </c>
      <c r="X144" s="24" t="e">
        <f ca="1">IF((X124-1)&gt;=1,X124-1,0)</f>
        <v>#VALUE!</v>
      </c>
      <c r="Y144" s="24" t="e">
        <f ca="1">W144*X144</f>
        <v>#VALUE!</v>
      </c>
      <c r="Z144" s="26" t="e">
        <f t="shared" ca="1" si="0"/>
        <v>#VALUE!</v>
      </c>
    </row>
    <row r="145" spans="23:26" ht="18" customHeight="1">
      <c r="W145" s="27" t="e">
        <f ca="1">IF((W144-1)&gt;=$W$79,W144-1,0)</f>
        <v>#VALUE!</v>
      </c>
      <c r="X145" s="17" t="e">
        <f ca="1">$X$144</f>
        <v>#VALUE!</v>
      </c>
      <c r="Y145" s="17" t="e">
        <f t="shared" ref="Y145:Y163" ca="1" si="17">W145*X145</f>
        <v>#VALUE!</v>
      </c>
      <c r="Z145" s="28" t="e">
        <f t="shared" ca="1" si="0"/>
        <v>#VALUE!</v>
      </c>
    </row>
    <row r="146" spans="23:26" ht="18" customHeight="1">
      <c r="W146" s="27" t="e">
        <f t="shared" ref="W146:W163" ca="1" si="18">IF((W145-1)&gt;=$W$79,W145-1,0)</f>
        <v>#VALUE!</v>
      </c>
      <c r="X146" s="17" t="e">
        <f t="shared" ref="X146:X163" ca="1" si="19">$X$144</f>
        <v>#VALUE!</v>
      </c>
      <c r="Y146" s="17" t="e">
        <f t="shared" ca="1" si="17"/>
        <v>#VALUE!</v>
      </c>
      <c r="Z146" s="28" t="e">
        <f t="shared" ca="1" si="0"/>
        <v>#VALUE!</v>
      </c>
    </row>
    <row r="147" spans="23:26" ht="18" customHeight="1">
      <c r="W147" s="27" t="e">
        <f t="shared" ca="1" si="18"/>
        <v>#VALUE!</v>
      </c>
      <c r="X147" s="17" t="e">
        <f t="shared" ca="1" si="19"/>
        <v>#VALUE!</v>
      </c>
      <c r="Y147" s="17" t="e">
        <f t="shared" ca="1" si="17"/>
        <v>#VALUE!</v>
      </c>
      <c r="Z147" s="28" t="e">
        <f t="shared" ca="1" si="0"/>
        <v>#VALUE!</v>
      </c>
    </row>
    <row r="148" spans="23:26" ht="18" customHeight="1">
      <c r="W148" s="27" t="e">
        <f t="shared" ca="1" si="18"/>
        <v>#VALUE!</v>
      </c>
      <c r="X148" s="17" t="e">
        <f t="shared" ca="1" si="19"/>
        <v>#VALUE!</v>
      </c>
      <c r="Y148" s="17" t="e">
        <f t="shared" ca="1" si="17"/>
        <v>#VALUE!</v>
      </c>
      <c r="Z148" s="28" t="e">
        <f t="shared" ca="1" si="0"/>
        <v>#VALUE!</v>
      </c>
    </row>
    <row r="149" spans="23:26" ht="18" customHeight="1">
      <c r="W149" s="27" t="e">
        <f t="shared" ca="1" si="18"/>
        <v>#VALUE!</v>
      </c>
      <c r="X149" s="17" t="e">
        <f t="shared" ca="1" si="19"/>
        <v>#VALUE!</v>
      </c>
      <c r="Y149" s="17" t="e">
        <f t="shared" ca="1" si="17"/>
        <v>#VALUE!</v>
      </c>
      <c r="Z149" s="28" t="e">
        <f t="shared" ca="1" si="0"/>
        <v>#VALUE!</v>
      </c>
    </row>
    <row r="150" spans="23:26" ht="18" customHeight="1">
      <c r="W150" s="27" t="e">
        <f t="shared" ca="1" si="18"/>
        <v>#VALUE!</v>
      </c>
      <c r="X150" s="17" t="e">
        <f t="shared" ca="1" si="19"/>
        <v>#VALUE!</v>
      </c>
      <c r="Y150" s="17" t="e">
        <f t="shared" ca="1" si="17"/>
        <v>#VALUE!</v>
      </c>
      <c r="Z150" s="28" t="e">
        <f t="shared" ca="1" si="0"/>
        <v>#VALUE!</v>
      </c>
    </row>
    <row r="151" spans="23:26" ht="18" customHeight="1">
      <c r="W151" s="27" t="e">
        <f t="shared" ca="1" si="18"/>
        <v>#VALUE!</v>
      </c>
      <c r="X151" s="17" t="e">
        <f t="shared" ca="1" si="19"/>
        <v>#VALUE!</v>
      </c>
      <c r="Y151" s="17" t="e">
        <f t="shared" ca="1" si="17"/>
        <v>#VALUE!</v>
      </c>
      <c r="Z151" s="28" t="e">
        <f t="shared" ca="1" si="0"/>
        <v>#VALUE!</v>
      </c>
    </row>
    <row r="152" spans="23:26" ht="18" customHeight="1">
      <c r="W152" s="27" t="e">
        <f t="shared" ca="1" si="18"/>
        <v>#VALUE!</v>
      </c>
      <c r="X152" s="17" t="e">
        <f t="shared" ca="1" si="19"/>
        <v>#VALUE!</v>
      </c>
      <c r="Y152" s="17" t="e">
        <f t="shared" ca="1" si="17"/>
        <v>#VALUE!</v>
      </c>
      <c r="Z152" s="28" t="e">
        <f t="shared" ca="1" si="0"/>
        <v>#VALUE!</v>
      </c>
    </row>
    <row r="153" spans="23:26" ht="18" customHeight="1">
      <c r="W153" s="27" t="e">
        <f t="shared" ca="1" si="18"/>
        <v>#VALUE!</v>
      </c>
      <c r="X153" s="17" t="e">
        <f t="shared" ca="1" si="19"/>
        <v>#VALUE!</v>
      </c>
      <c r="Y153" s="17" t="e">
        <f t="shared" ca="1" si="17"/>
        <v>#VALUE!</v>
      </c>
      <c r="Z153" s="28" t="e">
        <f t="shared" ca="1" si="0"/>
        <v>#VALUE!</v>
      </c>
    </row>
    <row r="154" spans="23:26" ht="18" customHeight="1">
      <c r="W154" s="27" t="e">
        <f t="shared" ca="1" si="18"/>
        <v>#VALUE!</v>
      </c>
      <c r="X154" s="17" t="e">
        <f t="shared" ca="1" si="19"/>
        <v>#VALUE!</v>
      </c>
      <c r="Y154" s="17" t="e">
        <f t="shared" ca="1" si="17"/>
        <v>#VALUE!</v>
      </c>
      <c r="Z154" s="28" t="e">
        <f t="shared" ca="1" si="0"/>
        <v>#VALUE!</v>
      </c>
    </row>
    <row r="155" spans="23:26" ht="18" customHeight="1">
      <c r="W155" s="27" t="e">
        <f t="shared" ca="1" si="18"/>
        <v>#VALUE!</v>
      </c>
      <c r="X155" s="17" t="e">
        <f t="shared" ca="1" si="19"/>
        <v>#VALUE!</v>
      </c>
      <c r="Y155" s="17" t="e">
        <f t="shared" ca="1" si="17"/>
        <v>#VALUE!</v>
      </c>
      <c r="Z155" s="28" t="e">
        <f t="shared" ca="1" si="0"/>
        <v>#VALUE!</v>
      </c>
    </row>
    <row r="156" spans="23:26" ht="18" customHeight="1">
      <c r="W156" s="27" t="e">
        <f t="shared" ca="1" si="18"/>
        <v>#VALUE!</v>
      </c>
      <c r="X156" s="17" t="e">
        <f t="shared" ca="1" si="19"/>
        <v>#VALUE!</v>
      </c>
      <c r="Y156" s="17" t="e">
        <f t="shared" ca="1" si="17"/>
        <v>#VALUE!</v>
      </c>
      <c r="Z156" s="28" t="e">
        <f t="shared" ca="1" si="0"/>
        <v>#VALUE!</v>
      </c>
    </row>
    <row r="157" spans="23:26" ht="18" customHeight="1">
      <c r="W157" s="27" t="e">
        <f t="shared" ca="1" si="18"/>
        <v>#VALUE!</v>
      </c>
      <c r="X157" s="17" t="e">
        <f t="shared" ca="1" si="19"/>
        <v>#VALUE!</v>
      </c>
      <c r="Y157" s="17" t="e">
        <f t="shared" ca="1" si="17"/>
        <v>#VALUE!</v>
      </c>
      <c r="Z157" s="28" t="e">
        <f t="shared" ca="1" si="0"/>
        <v>#VALUE!</v>
      </c>
    </row>
    <row r="158" spans="23:26" ht="18" customHeight="1">
      <c r="W158" s="27" t="e">
        <f t="shared" ca="1" si="18"/>
        <v>#VALUE!</v>
      </c>
      <c r="X158" s="17" t="e">
        <f t="shared" ca="1" si="19"/>
        <v>#VALUE!</v>
      </c>
      <c r="Y158" s="17" t="e">
        <f t="shared" ca="1" si="17"/>
        <v>#VALUE!</v>
      </c>
      <c r="Z158" s="28" t="e">
        <f t="shared" ca="1" si="0"/>
        <v>#VALUE!</v>
      </c>
    </row>
    <row r="159" spans="23:26" ht="18" customHeight="1">
      <c r="W159" s="27" t="e">
        <f t="shared" ca="1" si="18"/>
        <v>#VALUE!</v>
      </c>
      <c r="X159" s="17" t="e">
        <f t="shared" ca="1" si="19"/>
        <v>#VALUE!</v>
      </c>
      <c r="Y159" s="17" t="e">
        <f t="shared" ca="1" si="17"/>
        <v>#VALUE!</v>
      </c>
      <c r="Z159" s="28" t="e">
        <f t="shared" ca="1" si="0"/>
        <v>#VALUE!</v>
      </c>
    </row>
    <row r="160" spans="23:26" ht="18" customHeight="1">
      <c r="W160" s="27" t="e">
        <f t="shared" ca="1" si="18"/>
        <v>#VALUE!</v>
      </c>
      <c r="X160" s="17" t="e">
        <f t="shared" ca="1" si="19"/>
        <v>#VALUE!</v>
      </c>
      <c r="Y160" s="17" t="e">
        <f t="shared" ca="1" si="17"/>
        <v>#VALUE!</v>
      </c>
      <c r="Z160" s="28" t="e">
        <f t="shared" ca="1" si="0"/>
        <v>#VALUE!</v>
      </c>
    </row>
    <row r="161" spans="23:26" ht="18" customHeight="1">
      <c r="W161" s="27" t="e">
        <f t="shared" ca="1" si="18"/>
        <v>#VALUE!</v>
      </c>
      <c r="X161" s="17" t="e">
        <f t="shared" ca="1" si="19"/>
        <v>#VALUE!</v>
      </c>
      <c r="Y161" s="17" t="e">
        <f t="shared" ca="1" si="17"/>
        <v>#VALUE!</v>
      </c>
      <c r="Z161" s="28" t="e">
        <f t="shared" ca="1" si="0"/>
        <v>#VALUE!</v>
      </c>
    </row>
    <row r="162" spans="23:26" ht="18" customHeight="1">
      <c r="W162" s="27" t="e">
        <f t="shared" ca="1" si="18"/>
        <v>#VALUE!</v>
      </c>
      <c r="X162" s="17" t="e">
        <f t="shared" ca="1" si="19"/>
        <v>#VALUE!</v>
      </c>
      <c r="Y162" s="17" t="e">
        <f t="shared" ca="1" si="17"/>
        <v>#VALUE!</v>
      </c>
      <c r="Z162" s="28" t="e">
        <f t="shared" ca="1" si="0"/>
        <v>#VALUE!</v>
      </c>
    </row>
    <row r="163" spans="23:26" ht="18" customHeight="1" thickBot="1">
      <c r="W163" s="29" t="e">
        <f t="shared" ca="1" si="18"/>
        <v>#VALUE!</v>
      </c>
      <c r="X163" s="25" t="e">
        <f t="shared" ca="1" si="19"/>
        <v>#VALUE!</v>
      </c>
      <c r="Y163" s="25" t="e">
        <f t="shared" ca="1" si="17"/>
        <v>#VALUE!</v>
      </c>
      <c r="Z163" s="30" t="e">
        <f t="shared" ca="1" si="0"/>
        <v>#VALUE!</v>
      </c>
    </row>
    <row r="164" spans="23:26" ht="18" customHeight="1">
      <c r="W164" s="31" t="e">
        <f ca="1">$W$40</f>
        <v>#VALUE!</v>
      </c>
      <c r="X164" s="24" t="e">
        <f ca="1">IF((X144-1)&gt;=1,X144-1,0)</f>
        <v>#VALUE!</v>
      </c>
      <c r="Y164" s="24" t="e">
        <f ca="1">W164*X164</f>
        <v>#VALUE!</v>
      </c>
      <c r="Z164" s="26" t="e">
        <f t="shared" ca="1" si="0"/>
        <v>#VALUE!</v>
      </c>
    </row>
    <row r="165" spans="23:26" ht="18" customHeight="1">
      <c r="W165" s="27" t="e">
        <f ca="1">IF((W164-1)&gt;=$W$79,W164-1,0)</f>
        <v>#VALUE!</v>
      </c>
      <c r="X165" s="17" t="e">
        <f ca="1">$X$164</f>
        <v>#VALUE!</v>
      </c>
      <c r="Y165" s="17" t="e">
        <f t="shared" ref="Y165:Y183" ca="1" si="20">W165*X165</f>
        <v>#VALUE!</v>
      </c>
      <c r="Z165" s="28" t="e">
        <f t="shared" ca="1" si="0"/>
        <v>#VALUE!</v>
      </c>
    </row>
    <row r="166" spans="23:26" ht="18" customHeight="1">
      <c r="W166" s="27" t="e">
        <f t="shared" ref="W166:W183" ca="1" si="21">IF((W165-1)&gt;=$W$79,W165-1,0)</f>
        <v>#VALUE!</v>
      </c>
      <c r="X166" s="17" t="e">
        <f ca="1">$X$164</f>
        <v>#VALUE!</v>
      </c>
      <c r="Y166" s="17" t="e">
        <f t="shared" ca="1" si="20"/>
        <v>#VALUE!</v>
      </c>
      <c r="Z166" s="28" t="e">
        <f t="shared" ca="1" si="0"/>
        <v>#VALUE!</v>
      </c>
    </row>
    <row r="167" spans="23:26" ht="18" customHeight="1">
      <c r="W167" s="27" t="e">
        <f t="shared" ca="1" si="21"/>
        <v>#VALUE!</v>
      </c>
      <c r="X167" s="17" t="e">
        <f t="shared" ref="X167:X182" ca="1" si="22">$X$164</f>
        <v>#VALUE!</v>
      </c>
      <c r="Y167" s="17" t="e">
        <f t="shared" ca="1" si="20"/>
        <v>#VALUE!</v>
      </c>
      <c r="Z167" s="28" t="e">
        <f t="shared" ca="1" si="0"/>
        <v>#VALUE!</v>
      </c>
    </row>
    <row r="168" spans="23:26" ht="18" customHeight="1">
      <c r="W168" s="27" t="e">
        <f t="shared" ca="1" si="21"/>
        <v>#VALUE!</v>
      </c>
      <c r="X168" s="17" t="e">
        <f t="shared" ca="1" si="22"/>
        <v>#VALUE!</v>
      </c>
      <c r="Y168" s="17" t="e">
        <f t="shared" ca="1" si="20"/>
        <v>#VALUE!</v>
      </c>
      <c r="Z168" s="28" t="e">
        <f t="shared" ca="1" si="0"/>
        <v>#VALUE!</v>
      </c>
    </row>
    <row r="169" spans="23:26" ht="18" customHeight="1">
      <c r="W169" s="27" t="e">
        <f t="shared" ca="1" si="21"/>
        <v>#VALUE!</v>
      </c>
      <c r="X169" s="17" t="e">
        <f t="shared" ca="1" si="22"/>
        <v>#VALUE!</v>
      </c>
      <c r="Y169" s="17" t="e">
        <f t="shared" ca="1" si="20"/>
        <v>#VALUE!</v>
      </c>
      <c r="Z169" s="28" t="e">
        <f t="shared" ca="1" si="0"/>
        <v>#VALUE!</v>
      </c>
    </row>
    <row r="170" spans="23:26" ht="18" customHeight="1">
      <c r="W170" s="27" t="e">
        <f t="shared" ca="1" si="21"/>
        <v>#VALUE!</v>
      </c>
      <c r="X170" s="17" t="e">
        <f t="shared" ca="1" si="22"/>
        <v>#VALUE!</v>
      </c>
      <c r="Y170" s="17" t="e">
        <f t="shared" ca="1" si="20"/>
        <v>#VALUE!</v>
      </c>
      <c r="Z170" s="28" t="e">
        <f t="shared" ca="1" si="0"/>
        <v>#VALUE!</v>
      </c>
    </row>
    <row r="171" spans="23:26" ht="18" customHeight="1">
      <c r="W171" s="27" t="e">
        <f t="shared" ca="1" si="21"/>
        <v>#VALUE!</v>
      </c>
      <c r="X171" s="17" t="e">
        <f t="shared" ca="1" si="22"/>
        <v>#VALUE!</v>
      </c>
      <c r="Y171" s="17" t="e">
        <f t="shared" ca="1" si="20"/>
        <v>#VALUE!</v>
      </c>
      <c r="Z171" s="28" t="e">
        <f t="shared" ca="1" si="0"/>
        <v>#VALUE!</v>
      </c>
    </row>
    <row r="172" spans="23:26" ht="18" customHeight="1">
      <c r="W172" s="27" t="e">
        <f t="shared" ca="1" si="21"/>
        <v>#VALUE!</v>
      </c>
      <c r="X172" s="17" t="e">
        <f t="shared" ca="1" si="22"/>
        <v>#VALUE!</v>
      </c>
      <c r="Y172" s="17" t="e">
        <f t="shared" ca="1" si="20"/>
        <v>#VALUE!</v>
      </c>
      <c r="Z172" s="28" t="e">
        <f t="shared" ca="1" si="0"/>
        <v>#VALUE!</v>
      </c>
    </row>
    <row r="173" spans="23:26" ht="18" customHeight="1">
      <c r="W173" s="27" t="e">
        <f t="shared" ca="1" si="21"/>
        <v>#VALUE!</v>
      </c>
      <c r="X173" s="17" t="e">
        <f t="shared" ca="1" si="22"/>
        <v>#VALUE!</v>
      </c>
      <c r="Y173" s="17" t="e">
        <f t="shared" ca="1" si="20"/>
        <v>#VALUE!</v>
      </c>
      <c r="Z173" s="28" t="e">
        <f t="shared" ca="1" si="0"/>
        <v>#VALUE!</v>
      </c>
    </row>
    <row r="174" spans="23:26" ht="18" customHeight="1">
      <c r="W174" s="27" t="e">
        <f t="shared" ca="1" si="21"/>
        <v>#VALUE!</v>
      </c>
      <c r="X174" s="17" t="e">
        <f t="shared" ca="1" si="22"/>
        <v>#VALUE!</v>
      </c>
      <c r="Y174" s="17" t="e">
        <f t="shared" ca="1" si="20"/>
        <v>#VALUE!</v>
      </c>
      <c r="Z174" s="28" t="e">
        <f t="shared" ca="1" si="0"/>
        <v>#VALUE!</v>
      </c>
    </row>
    <row r="175" spans="23:26" ht="18" customHeight="1">
      <c r="W175" s="27" t="e">
        <f t="shared" ca="1" si="21"/>
        <v>#VALUE!</v>
      </c>
      <c r="X175" s="17" t="e">
        <f t="shared" ca="1" si="22"/>
        <v>#VALUE!</v>
      </c>
      <c r="Y175" s="17" t="e">
        <f t="shared" ca="1" si="20"/>
        <v>#VALUE!</v>
      </c>
      <c r="Z175" s="28" t="e">
        <f t="shared" ca="1" si="0"/>
        <v>#VALUE!</v>
      </c>
    </row>
    <row r="176" spans="23:26" ht="18" customHeight="1">
      <c r="W176" s="27" t="e">
        <f t="shared" ca="1" si="21"/>
        <v>#VALUE!</v>
      </c>
      <c r="X176" s="17" t="e">
        <f t="shared" ca="1" si="22"/>
        <v>#VALUE!</v>
      </c>
      <c r="Y176" s="17" t="e">
        <f t="shared" ca="1" si="20"/>
        <v>#VALUE!</v>
      </c>
      <c r="Z176" s="28" t="e">
        <f t="shared" ca="1" si="0"/>
        <v>#VALUE!</v>
      </c>
    </row>
    <row r="177" spans="23:26" ht="18" customHeight="1">
      <c r="W177" s="27" t="e">
        <f t="shared" ca="1" si="21"/>
        <v>#VALUE!</v>
      </c>
      <c r="X177" s="17" t="e">
        <f t="shared" ca="1" si="22"/>
        <v>#VALUE!</v>
      </c>
      <c r="Y177" s="17" t="e">
        <f t="shared" ca="1" si="20"/>
        <v>#VALUE!</v>
      </c>
      <c r="Z177" s="28" t="e">
        <f t="shared" ca="1" si="0"/>
        <v>#VALUE!</v>
      </c>
    </row>
    <row r="178" spans="23:26" ht="18" customHeight="1">
      <c r="W178" s="27" t="e">
        <f t="shared" ca="1" si="21"/>
        <v>#VALUE!</v>
      </c>
      <c r="X178" s="17" t="e">
        <f t="shared" ca="1" si="22"/>
        <v>#VALUE!</v>
      </c>
      <c r="Y178" s="17" t="e">
        <f t="shared" ca="1" si="20"/>
        <v>#VALUE!</v>
      </c>
      <c r="Z178" s="28" t="e">
        <f t="shared" ca="1" si="0"/>
        <v>#VALUE!</v>
      </c>
    </row>
    <row r="179" spans="23:26" ht="18" customHeight="1">
      <c r="W179" s="27" t="e">
        <f t="shared" ca="1" si="21"/>
        <v>#VALUE!</v>
      </c>
      <c r="X179" s="17" t="e">
        <f t="shared" ca="1" si="22"/>
        <v>#VALUE!</v>
      </c>
      <c r="Y179" s="17" t="e">
        <f t="shared" ca="1" si="20"/>
        <v>#VALUE!</v>
      </c>
      <c r="Z179" s="28" t="e">
        <f t="shared" ca="1" si="0"/>
        <v>#VALUE!</v>
      </c>
    </row>
    <row r="180" spans="23:26" ht="18" customHeight="1">
      <c r="W180" s="27" t="e">
        <f t="shared" ca="1" si="21"/>
        <v>#VALUE!</v>
      </c>
      <c r="X180" s="17" t="e">
        <f t="shared" ca="1" si="22"/>
        <v>#VALUE!</v>
      </c>
      <c r="Y180" s="17" t="e">
        <f t="shared" ca="1" si="20"/>
        <v>#VALUE!</v>
      </c>
      <c r="Z180" s="28" t="e">
        <f t="shared" ca="1" si="0"/>
        <v>#VALUE!</v>
      </c>
    </row>
    <row r="181" spans="23:26" ht="18" customHeight="1">
      <c r="W181" s="27" t="e">
        <f t="shared" ca="1" si="21"/>
        <v>#VALUE!</v>
      </c>
      <c r="X181" s="17" t="e">
        <f t="shared" ca="1" si="22"/>
        <v>#VALUE!</v>
      </c>
      <c r="Y181" s="17" t="e">
        <f t="shared" ca="1" si="20"/>
        <v>#VALUE!</v>
      </c>
      <c r="Z181" s="28" t="e">
        <f t="shared" ca="1" si="0"/>
        <v>#VALUE!</v>
      </c>
    </row>
    <row r="182" spans="23:26" ht="18" customHeight="1">
      <c r="W182" s="27" t="e">
        <f t="shared" ca="1" si="21"/>
        <v>#VALUE!</v>
      </c>
      <c r="X182" s="17" t="e">
        <f t="shared" ca="1" si="22"/>
        <v>#VALUE!</v>
      </c>
      <c r="Y182" s="17" t="e">
        <f t="shared" ca="1" si="20"/>
        <v>#VALUE!</v>
      </c>
      <c r="Z182" s="28" t="e">
        <f t="shared" ca="1" si="0"/>
        <v>#VALUE!</v>
      </c>
    </row>
    <row r="183" spans="23:26" ht="18" customHeight="1" thickBot="1">
      <c r="W183" s="29" t="e">
        <f t="shared" ca="1" si="21"/>
        <v>#VALUE!</v>
      </c>
      <c r="X183" s="25" t="e">
        <f ca="1">$X$164</f>
        <v>#VALUE!</v>
      </c>
      <c r="Y183" s="25" t="e">
        <f t="shared" ca="1" si="20"/>
        <v>#VALUE!</v>
      </c>
      <c r="Z183" s="30" t="e">
        <f t="shared" ca="1" si="0"/>
        <v>#VALUE!</v>
      </c>
    </row>
    <row r="184" spans="23:26" ht="18" customHeight="1">
      <c r="W184" s="31" t="e">
        <f ca="1">$W$40</f>
        <v>#VALUE!</v>
      </c>
      <c r="X184" s="24" t="e">
        <f ca="1">IF((X164-1)&gt;=1,X164-1,0)</f>
        <v>#VALUE!</v>
      </c>
      <c r="Y184" s="24" t="e">
        <f ca="1">W184*X184</f>
        <v>#VALUE!</v>
      </c>
      <c r="Z184" s="26" t="e">
        <f t="shared" ca="1" si="0"/>
        <v>#VALUE!</v>
      </c>
    </row>
    <row r="185" spans="23:26" ht="18" customHeight="1">
      <c r="W185" s="27" t="e">
        <f ca="1">IF((W184-1)&gt;=$W$79,W184-1,0)</f>
        <v>#VALUE!</v>
      </c>
      <c r="X185" s="17" t="e">
        <f t="shared" ref="X185:X203" ca="1" si="23">$X$184</f>
        <v>#VALUE!</v>
      </c>
      <c r="Y185" s="17" t="e">
        <f t="shared" ref="Y185:Y203" ca="1" si="24">W185*X185</f>
        <v>#VALUE!</v>
      </c>
      <c r="Z185" s="28" t="e">
        <f t="shared" ca="1" si="0"/>
        <v>#VALUE!</v>
      </c>
    </row>
    <row r="186" spans="23:26" ht="18" customHeight="1">
      <c r="W186" s="27" t="e">
        <f t="shared" ref="W186:W203" ca="1" si="25">IF((W185-1)&gt;=$W$79,W185-1,0)</f>
        <v>#VALUE!</v>
      </c>
      <c r="X186" s="17" t="e">
        <f t="shared" ca="1" si="23"/>
        <v>#VALUE!</v>
      </c>
      <c r="Y186" s="17" t="e">
        <f t="shared" ca="1" si="24"/>
        <v>#VALUE!</v>
      </c>
      <c r="Z186" s="28" t="e">
        <f t="shared" ca="1" si="0"/>
        <v>#VALUE!</v>
      </c>
    </row>
    <row r="187" spans="23:26" ht="18" customHeight="1">
      <c r="W187" s="27" t="e">
        <f t="shared" ca="1" si="25"/>
        <v>#VALUE!</v>
      </c>
      <c r="X187" s="17" t="e">
        <f t="shared" ca="1" si="23"/>
        <v>#VALUE!</v>
      </c>
      <c r="Y187" s="17" t="e">
        <f t="shared" ca="1" si="24"/>
        <v>#VALUE!</v>
      </c>
      <c r="Z187" s="28" t="e">
        <f t="shared" ca="1" si="0"/>
        <v>#VALUE!</v>
      </c>
    </row>
    <row r="188" spans="23:26" ht="18" customHeight="1">
      <c r="W188" s="27" t="e">
        <f t="shared" ca="1" si="25"/>
        <v>#VALUE!</v>
      </c>
      <c r="X188" s="17" t="e">
        <f t="shared" ca="1" si="23"/>
        <v>#VALUE!</v>
      </c>
      <c r="Y188" s="17" t="e">
        <f t="shared" ca="1" si="24"/>
        <v>#VALUE!</v>
      </c>
      <c r="Z188" s="28" t="e">
        <f t="shared" ca="1" si="0"/>
        <v>#VALUE!</v>
      </c>
    </row>
    <row r="189" spans="23:26" ht="18" customHeight="1">
      <c r="W189" s="27" t="e">
        <f t="shared" ca="1" si="25"/>
        <v>#VALUE!</v>
      </c>
      <c r="X189" s="17" t="e">
        <f t="shared" ca="1" si="23"/>
        <v>#VALUE!</v>
      </c>
      <c r="Y189" s="17" t="e">
        <f t="shared" ca="1" si="24"/>
        <v>#VALUE!</v>
      </c>
      <c r="Z189" s="28" t="e">
        <f t="shared" ref="Z189:Z201" ca="1" si="26">IF(OR((Y189*$N$24/1000)&gt;$N$27,(Y189*$N$24/1000)=0),"NG","OK")</f>
        <v>#VALUE!</v>
      </c>
    </row>
    <row r="190" spans="23:26" ht="18" customHeight="1">
      <c r="W190" s="27" t="e">
        <f t="shared" ca="1" si="25"/>
        <v>#VALUE!</v>
      </c>
      <c r="X190" s="17" t="e">
        <f t="shared" ca="1" si="23"/>
        <v>#VALUE!</v>
      </c>
      <c r="Y190" s="17" t="e">
        <f t="shared" ca="1" si="24"/>
        <v>#VALUE!</v>
      </c>
      <c r="Z190" s="28" t="e">
        <f t="shared" ca="1" si="26"/>
        <v>#VALUE!</v>
      </c>
    </row>
    <row r="191" spans="23:26" ht="18" customHeight="1">
      <c r="W191" s="27" t="e">
        <f t="shared" ca="1" si="25"/>
        <v>#VALUE!</v>
      </c>
      <c r="X191" s="17" t="e">
        <f t="shared" ca="1" si="23"/>
        <v>#VALUE!</v>
      </c>
      <c r="Y191" s="17" t="e">
        <f t="shared" ca="1" si="24"/>
        <v>#VALUE!</v>
      </c>
      <c r="Z191" s="28" t="e">
        <f t="shared" ca="1" si="26"/>
        <v>#VALUE!</v>
      </c>
    </row>
    <row r="192" spans="23:26" ht="18" customHeight="1">
      <c r="W192" s="27" t="e">
        <f t="shared" ca="1" si="25"/>
        <v>#VALUE!</v>
      </c>
      <c r="X192" s="17" t="e">
        <f t="shared" ca="1" si="23"/>
        <v>#VALUE!</v>
      </c>
      <c r="Y192" s="17" t="e">
        <f t="shared" ca="1" si="24"/>
        <v>#VALUE!</v>
      </c>
      <c r="Z192" s="28" t="e">
        <f t="shared" ca="1" si="26"/>
        <v>#VALUE!</v>
      </c>
    </row>
    <row r="193" spans="23:26" ht="18" customHeight="1">
      <c r="W193" s="27" t="e">
        <f t="shared" ca="1" si="25"/>
        <v>#VALUE!</v>
      </c>
      <c r="X193" s="17" t="e">
        <f t="shared" ca="1" si="23"/>
        <v>#VALUE!</v>
      </c>
      <c r="Y193" s="17" t="e">
        <f t="shared" ca="1" si="24"/>
        <v>#VALUE!</v>
      </c>
      <c r="Z193" s="28" t="e">
        <f t="shared" ca="1" si="26"/>
        <v>#VALUE!</v>
      </c>
    </row>
    <row r="194" spans="23:26" ht="18" customHeight="1">
      <c r="W194" s="27" t="e">
        <f t="shared" ca="1" si="25"/>
        <v>#VALUE!</v>
      </c>
      <c r="X194" s="17" t="e">
        <f t="shared" ca="1" si="23"/>
        <v>#VALUE!</v>
      </c>
      <c r="Y194" s="17" t="e">
        <f t="shared" ca="1" si="24"/>
        <v>#VALUE!</v>
      </c>
      <c r="Z194" s="28" t="e">
        <f t="shared" ca="1" si="26"/>
        <v>#VALUE!</v>
      </c>
    </row>
    <row r="195" spans="23:26" ht="18" customHeight="1">
      <c r="W195" s="27" t="e">
        <f t="shared" ca="1" si="25"/>
        <v>#VALUE!</v>
      </c>
      <c r="X195" s="17" t="e">
        <f t="shared" ca="1" si="23"/>
        <v>#VALUE!</v>
      </c>
      <c r="Y195" s="17" t="e">
        <f t="shared" ca="1" si="24"/>
        <v>#VALUE!</v>
      </c>
      <c r="Z195" s="28" t="e">
        <f t="shared" ca="1" si="26"/>
        <v>#VALUE!</v>
      </c>
    </row>
    <row r="196" spans="23:26" ht="18" customHeight="1">
      <c r="W196" s="27" t="e">
        <f t="shared" ca="1" si="25"/>
        <v>#VALUE!</v>
      </c>
      <c r="X196" s="17" t="e">
        <f t="shared" ca="1" si="23"/>
        <v>#VALUE!</v>
      </c>
      <c r="Y196" s="17" t="e">
        <f t="shared" ca="1" si="24"/>
        <v>#VALUE!</v>
      </c>
      <c r="Z196" s="28" t="e">
        <f t="shared" ca="1" si="26"/>
        <v>#VALUE!</v>
      </c>
    </row>
    <row r="197" spans="23:26" ht="18" customHeight="1">
      <c r="W197" s="27" t="e">
        <f t="shared" ca="1" si="25"/>
        <v>#VALUE!</v>
      </c>
      <c r="X197" s="17" t="e">
        <f t="shared" ca="1" si="23"/>
        <v>#VALUE!</v>
      </c>
      <c r="Y197" s="17" t="e">
        <f t="shared" ca="1" si="24"/>
        <v>#VALUE!</v>
      </c>
      <c r="Z197" s="28" t="e">
        <f t="shared" ca="1" si="26"/>
        <v>#VALUE!</v>
      </c>
    </row>
    <row r="198" spans="23:26" ht="18" customHeight="1">
      <c r="W198" s="27" t="e">
        <f t="shared" ca="1" si="25"/>
        <v>#VALUE!</v>
      </c>
      <c r="X198" s="17" t="e">
        <f t="shared" ca="1" si="23"/>
        <v>#VALUE!</v>
      </c>
      <c r="Y198" s="17" t="e">
        <f t="shared" ca="1" si="24"/>
        <v>#VALUE!</v>
      </c>
      <c r="Z198" s="28" t="e">
        <f t="shared" ca="1" si="26"/>
        <v>#VALUE!</v>
      </c>
    </row>
    <row r="199" spans="23:26" ht="18" customHeight="1">
      <c r="W199" s="27" t="e">
        <f t="shared" ca="1" si="25"/>
        <v>#VALUE!</v>
      </c>
      <c r="X199" s="17" t="e">
        <f t="shared" ca="1" si="23"/>
        <v>#VALUE!</v>
      </c>
      <c r="Y199" s="17" t="e">
        <f t="shared" ca="1" si="24"/>
        <v>#VALUE!</v>
      </c>
      <c r="Z199" s="28" t="e">
        <f t="shared" ca="1" si="26"/>
        <v>#VALUE!</v>
      </c>
    </row>
    <row r="200" spans="23:26" ht="18" customHeight="1">
      <c r="W200" s="27" t="e">
        <f t="shared" ca="1" si="25"/>
        <v>#VALUE!</v>
      </c>
      <c r="X200" s="17" t="e">
        <f t="shared" ca="1" si="23"/>
        <v>#VALUE!</v>
      </c>
      <c r="Y200" s="17" t="e">
        <f t="shared" ca="1" si="24"/>
        <v>#VALUE!</v>
      </c>
      <c r="Z200" s="28" t="e">
        <f t="shared" ca="1" si="26"/>
        <v>#VALUE!</v>
      </c>
    </row>
    <row r="201" spans="23:26" ht="18" customHeight="1">
      <c r="W201" s="27" t="e">
        <f t="shared" ca="1" si="25"/>
        <v>#VALUE!</v>
      </c>
      <c r="X201" s="17" t="e">
        <f t="shared" ca="1" si="23"/>
        <v>#VALUE!</v>
      </c>
      <c r="Y201" s="17" t="e">
        <f t="shared" ca="1" si="24"/>
        <v>#VALUE!</v>
      </c>
      <c r="Z201" s="28" t="e">
        <f t="shared" ca="1" si="26"/>
        <v>#VALUE!</v>
      </c>
    </row>
    <row r="202" spans="23:26" ht="18" customHeight="1">
      <c r="W202" s="27" t="e">
        <f t="shared" ca="1" si="25"/>
        <v>#VALUE!</v>
      </c>
      <c r="X202" s="17" t="e">
        <f t="shared" ca="1" si="23"/>
        <v>#VALUE!</v>
      </c>
      <c r="Y202" s="17" t="e">
        <f t="shared" ca="1" si="24"/>
        <v>#VALUE!</v>
      </c>
      <c r="Z202" s="28" t="e">
        <f t="shared" ref="Z202:Z263" ca="1" si="27">IF(OR((Y202*$N$24/1000)&gt;$N$27,(Y202*$N$24/1000)=0),"NG","OK")</f>
        <v>#VALUE!</v>
      </c>
    </row>
    <row r="203" spans="23:26" ht="18" customHeight="1" thickBot="1">
      <c r="W203" s="29" t="e">
        <f t="shared" ca="1" si="25"/>
        <v>#VALUE!</v>
      </c>
      <c r="X203" s="25" t="e">
        <f t="shared" ca="1" si="23"/>
        <v>#VALUE!</v>
      </c>
      <c r="Y203" s="25" t="e">
        <f t="shared" ca="1" si="24"/>
        <v>#VALUE!</v>
      </c>
      <c r="Z203" s="30" t="e">
        <f t="shared" ca="1" si="27"/>
        <v>#VALUE!</v>
      </c>
    </row>
    <row r="204" spans="23:26" ht="18" customHeight="1">
      <c r="W204" s="31" t="e">
        <f ca="1">$W$40</f>
        <v>#VALUE!</v>
      </c>
      <c r="X204" s="24" t="e">
        <f ca="1">IF((X184-1)&gt;=1,X184-1,0)</f>
        <v>#VALUE!</v>
      </c>
      <c r="Y204" s="24" t="e">
        <f ca="1">W204*X204</f>
        <v>#VALUE!</v>
      </c>
      <c r="Z204" s="26" t="e">
        <f t="shared" ca="1" si="27"/>
        <v>#VALUE!</v>
      </c>
    </row>
    <row r="205" spans="23:26" ht="18" customHeight="1">
      <c r="W205" s="27" t="e">
        <f ca="1">IF((W204-1)&gt;=$W$79,W204-1,0)</f>
        <v>#VALUE!</v>
      </c>
      <c r="X205" s="17" t="e">
        <f t="shared" ref="X205:X223" ca="1" si="28">$X$204</f>
        <v>#VALUE!</v>
      </c>
      <c r="Y205" s="17" t="e">
        <f t="shared" ref="Y205:Y223" ca="1" si="29">W205*X205</f>
        <v>#VALUE!</v>
      </c>
      <c r="Z205" s="28" t="e">
        <f t="shared" ca="1" si="27"/>
        <v>#VALUE!</v>
      </c>
    </row>
    <row r="206" spans="23:26" ht="18" customHeight="1">
      <c r="W206" s="27" t="e">
        <f t="shared" ref="W206:W223" ca="1" si="30">IF((W205-1)&gt;=$W$79,W205-1,0)</f>
        <v>#VALUE!</v>
      </c>
      <c r="X206" s="17" t="e">
        <f t="shared" ca="1" si="28"/>
        <v>#VALUE!</v>
      </c>
      <c r="Y206" s="17" t="e">
        <f t="shared" ca="1" si="29"/>
        <v>#VALUE!</v>
      </c>
      <c r="Z206" s="28" t="e">
        <f t="shared" ca="1" si="27"/>
        <v>#VALUE!</v>
      </c>
    </row>
    <row r="207" spans="23:26" ht="18" customHeight="1">
      <c r="W207" s="27" t="e">
        <f t="shared" ca="1" si="30"/>
        <v>#VALUE!</v>
      </c>
      <c r="X207" s="17" t="e">
        <f t="shared" ca="1" si="28"/>
        <v>#VALUE!</v>
      </c>
      <c r="Y207" s="17" t="e">
        <f t="shared" ca="1" si="29"/>
        <v>#VALUE!</v>
      </c>
      <c r="Z207" s="28" t="e">
        <f t="shared" ca="1" si="27"/>
        <v>#VALUE!</v>
      </c>
    </row>
    <row r="208" spans="23:26" ht="18" customHeight="1">
      <c r="W208" s="27" t="e">
        <f t="shared" ca="1" si="30"/>
        <v>#VALUE!</v>
      </c>
      <c r="X208" s="17" t="e">
        <f t="shared" ca="1" si="28"/>
        <v>#VALUE!</v>
      </c>
      <c r="Y208" s="17" t="e">
        <f t="shared" ca="1" si="29"/>
        <v>#VALUE!</v>
      </c>
      <c r="Z208" s="28" t="e">
        <f t="shared" ca="1" si="27"/>
        <v>#VALUE!</v>
      </c>
    </row>
    <row r="209" spans="23:26" ht="18" customHeight="1">
      <c r="W209" s="27" t="e">
        <f t="shared" ca="1" si="30"/>
        <v>#VALUE!</v>
      </c>
      <c r="X209" s="17" t="e">
        <f t="shared" ca="1" si="28"/>
        <v>#VALUE!</v>
      </c>
      <c r="Y209" s="17" t="e">
        <f t="shared" ca="1" si="29"/>
        <v>#VALUE!</v>
      </c>
      <c r="Z209" s="28" t="e">
        <f t="shared" ca="1" si="27"/>
        <v>#VALUE!</v>
      </c>
    </row>
    <row r="210" spans="23:26" ht="18" customHeight="1">
      <c r="W210" s="27" t="e">
        <f t="shared" ca="1" si="30"/>
        <v>#VALUE!</v>
      </c>
      <c r="X210" s="17" t="e">
        <f t="shared" ca="1" si="28"/>
        <v>#VALUE!</v>
      </c>
      <c r="Y210" s="17" t="e">
        <f t="shared" ca="1" si="29"/>
        <v>#VALUE!</v>
      </c>
      <c r="Z210" s="28" t="e">
        <f t="shared" ca="1" si="27"/>
        <v>#VALUE!</v>
      </c>
    </row>
    <row r="211" spans="23:26" ht="18" customHeight="1">
      <c r="W211" s="27" t="e">
        <f t="shared" ca="1" si="30"/>
        <v>#VALUE!</v>
      </c>
      <c r="X211" s="17" t="e">
        <f t="shared" ca="1" si="28"/>
        <v>#VALUE!</v>
      </c>
      <c r="Y211" s="17" t="e">
        <f t="shared" ca="1" si="29"/>
        <v>#VALUE!</v>
      </c>
      <c r="Z211" s="28" t="e">
        <f t="shared" ca="1" si="27"/>
        <v>#VALUE!</v>
      </c>
    </row>
    <row r="212" spans="23:26" ht="18" customHeight="1">
      <c r="W212" s="27" t="e">
        <f t="shared" ca="1" si="30"/>
        <v>#VALUE!</v>
      </c>
      <c r="X212" s="17" t="e">
        <f t="shared" ca="1" si="28"/>
        <v>#VALUE!</v>
      </c>
      <c r="Y212" s="17" t="e">
        <f t="shared" ca="1" si="29"/>
        <v>#VALUE!</v>
      </c>
      <c r="Z212" s="28" t="e">
        <f t="shared" ca="1" si="27"/>
        <v>#VALUE!</v>
      </c>
    </row>
    <row r="213" spans="23:26" ht="18" customHeight="1">
      <c r="W213" s="27" t="e">
        <f t="shared" ca="1" si="30"/>
        <v>#VALUE!</v>
      </c>
      <c r="X213" s="17" t="e">
        <f t="shared" ca="1" si="28"/>
        <v>#VALUE!</v>
      </c>
      <c r="Y213" s="17" t="e">
        <f t="shared" ca="1" si="29"/>
        <v>#VALUE!</v>
      </c>
      <c r="Z213" s="28" t="e">
        <f t="shared" ca="1" si="27"/>
        <v>#VALUE!</v>
      </c>
    </row>
    <row r="214" spans="23:26" ht="18" customHeight="1">
      <c r="W214" s="27" t="e">
        <f t="shared" ca="1" si="30"/>
        <v>#VALUE!</v>
      </c>
      <c r="X214" s="17" t="e">
        <f t="shared" ca="1" si="28"/>
        <v>#VALUE!</v>
      </c>
      <c r="Y214" s="17" t="e">
        <f t="shared" ca="1" si="29"/>
        <v>#VALUE!</v>
      </c>
      <c r="Z214" s="28" t="e">
        <f t="shared" ca="1" si="27"/>
        <v>#VALUE!</v>
      </c>
    </row>
    <row r="215" spans="23:26" ht="18" customHeight="1">
      <c r="W215" s="27" t="e">
        <f t="shared" ca="1" si="30"/>
        <v>#VALUE!</v>
      </c>
      <c r="X215" s="17" t="e">
        <f t="shared" ca="1" si="28"/>
        <v>#VALUE!</v>
      </c>
      <c r="Y215" s="17" t="e">
        <f t="shared" ca="1" si="29"/>
        <v>#VALUE!</v>
      </c>
      <c r="Z215" s="28" t="e">
        <f t="shared" ca="1" si="27"/>
        <v>#VALUE!</v>
      </c>
    </row>
    <row r="216" spans="23:26" ht="18" customHeight="1">
      <c r="W216" s="27" t="e">
        <f t="shared" ca="1" si="30"/>
        <v>#VALUE!</v>
      </c>
      <c r="X216" s="17" t="e">
        <f t="shared" ca="1" si="28"/>
        <v>#VALUE!</v>
      </c>
      <c r="Y216" s="17" t="e">
        <f t="shared" ca="1" si="29"/>
        <v>#VALUE!</v>
      </c>
      <c r="Z216" s="28" t="e">
        <f t="shared" ca="1" si="27"/>
        <v>#VALUE!</v>
      </c>
    </row>
    <row r="217" spans="23:26" ht="18" customHeight="1">
      <c r="W217" s="27" t="e">
        <f t="shared" ca="1" si="30"/>
        <v>#VALUE!</v>
      </c>
      <c r="X217" s="17" t="e">
        <f t="shared" ca="1" si="28"/>
        <v>#VALUE!</v>
      </c>
      <c r="Y217" s="17" t="e">
        <f t="shared" ca="1" si="29"/>
        <v>#VALUE!</v>
      </c>
      <c r="Z217" s="28" t="e">
        <f t="shared" ca="1" si="27"/>
        <v>#VALUE!</v>
      </c>
    </row>
    <row r="218" spans="23:26" ht="18" customHeight="1">
      <c r="W218" s="27" t="e">
        <f t="shared" ca="1" si="30"/>
        <v>#VALUE!</v>
      </c>
      <c r="X218" s="17" t="e">
        <f t="shared" ca="1" si="28"/>
        <v>#VALUE!</v>
      </c>
      <c r="Y218" s="17" t="e">
        <f t="shared" ca="1" si="29"/>
        <v>#VALUE!</v>
      </c>
      <c r="Z218" s="28" t="e">
        <f t="shared" ca="1" si="27"/>
        <v>#VALUE!</v>
      </c>
    </row>
    <row r="219" spans="23:26" ht="18" customHeight="1">
      <c r="W219" s="27" t="e">
        <f t="shared" ca="1" si="30"/>
        <v>#VALUE!</v>
      </c>
      <c r="X219" s="17" t="e">
        <f t="shared" ca="1" si="28"/>
        <v>#VALUE!</v>
      </c>
      <c r="Y219" s="17" t="e">
        <f t="shared" ca="1" si="29"/>
        <v>#VALUE!</v>
      </c>
      <c r="Z219" s="28" t="e">
        <f t="shared" ca="1" si="27"/>
        <v>#VALUE!</v>
      </c>
    </row>
    <row r="220" spans="23:26" ht="18" customHeight="1">
      <c r="W220" s="27" t="e">
        <f t="shared" ca="1" si="30"/>
        <v>#VALUE!</v>
      </c>
      <c r="X220" s="17" t="e">
        <f t="shared" ca="1" si="28"/>
        <v>#VALUE!</v>
      </c>
      <c r="Y220" s="17" t="e">
        <f t="shared" ca="1" si="29"/>
        <v>#VALUE!</v>
      </c>
      <c r="Z220" s="28" t="e">
        <f t="shared" ca="1" si="27"/>
        <v>#VALUE!</v>
      </c>
    </row>
    <row r="221" spans="23:26" ht="18" customHeight="1">
      <c r="W221" s="27" t="e">
        <f t="shared" ca="1" si="30"/>
        <v>#VALUE!</v>
      </c>
      <c r="X221" s="17" t="e">
        <f t="shared" ca="1" si="28"/>
        <v>#VALUE!</v>
      </c>
      <c r="Y221" s="17" t="e">
        <f t="shared" ca="1" si="29"/>
        <v>#VALUE!</v>
      </c>
      <c r="Z221" s="28" t="e">
        <f t="shared" ca="1" si="27"/>
        <v>#VALUE!</v>
      </c>
    </row>
    <row r="222" spans="23:26" ht="18" customHeight="1">
      <c r="W222" s="27" t="e">
        <f t="shared" ca="1" si="30"/>
        <v>#VALUE!</v>
      </c>
      <c r="X222" s="17" t="e">
        <f t="shared" ca="1" si="28"/>
        <v>#VALUE!</v>
      </c>
      <c r="Y222" s="17" t="e">
        <f t="shared" ca="1" si="29"/>
        <v>#VALUE!</v>
      </c>
      <c r="Z222" s="28" t="e">
        <f t="shared" ca="1" si="27"/>
        <v>#VALUE!</v>
      </c>
    </row>
    <row r="223" spans="23:26" ht="18" customHeight="1" thickBot="1">
      <c r="W223" s="29" t="e">
        <f t="shared" ca="1" si="30"/>
        <v>#VALUE!</v>
      </c>
      <c r="X223" s="25" t="e">
        <f t="shared" ca="1" si="28"/>
        <v>#VALUE!</v>
      </c>
      <c r="Y223" s="25" t="e">
        <f t="shared" ca="1" si="29"/>
        <v>#VALUE!</v>
      </c>
      <c r="Z223" s="30" t="e">
        <f t="shared" ca="1" si="27"/>
        <v>#VALUE!</v>
      </c>
    </row>
    <row r="224" spans="23:26" ht="18" customHeight="1">
      <c r="W224" s="31" t="e">
        <f ca="1">$W$40</f>
        <v>#VALUE!</v>
      </c>
      <c r="X224" s="24" t="e">
        <f ca="1">IF((X204-1)&gt;=1,X204-1,0)</f>
        <v>#VALUE!</v>
      </c>
      <c r="Y224" s="24" t="e">
        <f ca="1">W224*X224</f>
        <v>#VALUE!</v>
      </c>
      <c r="Z224" s="26" t="e">
        <f t="shared" ca="1" si="27"/>
        <v>#VALUE!</v>
      </c>
    </row>
    <row r="225" spans="23:26" ht="18" customHeight="1">
      <c r="W225" s="27" t="e">
        <f ca="1">IF((W224-1)&gt;=$W$79,W224-1,0)</f>
        <v>#VALUE!</v>
      </c>
      <c r="X225" s="17" t="e">
        <f ca="1">$X$224</f>
        <v>#VALUE!</v>
      </c>
      <c r="Y225" s="17" t="e">
        <f t="shared" ref="Y225:Y243" ca="1" si="31">W225*X225</f>
        <v>#VALUE!</v>
      </c>
      <c r="Z225" s="28" t="e">
        <f t="shared" ca="1" si="27"/>
        <v>#VALUE!</v>
      </c>
    </row>
    <row r="226" spans="23:26" ht="18" customHeight="1">
      <c r="W226" s="27" t="e">
        <f t="shared" ref="W226:W241" ca="1" si="32">IF((W225-1)&gt;=$W$79,W225-1,0)</f>
        <v>#VALUE!</v>
      </c>
      <c r="X226" s="17" t="e">
        <f t="shared" ref="X226:X241" ca="1" si="33">$X$224</f>
        <v>#VALUE!</v>
      </c>
      <c r="Y226" s="17" t="e">
        <f t="shared" ca="1" si="31"/>
        <v>#VALUE!</v>
      </c>
      <c r="Z226" s="28" t="e">
        <f t="shared" ca="1" si="27"/>
        <v>#VALUE!</v>
      </c>
    </row>
    <row r="227" spans="23:26" ht="18" customHeight="1">
      <c r="W227" s="27" t="e">
        <f t="shared" ca="1" si="32"/>
        <v>#VALUE!</v>
      </c>
      <c r="X227" s="17" t="e">
        <f t="shared" ca="1" si="33"/>
        <v>#VALUE!</v>
      </c>
      <c r="Y227" s="17" t="e">
        <f t="shared" ca="1" si="31"/>
        <v>#VALUE!</v>
      </c>
      <c r="Z227" s="28" t="e">
        <f t="shared" ca="1" si="27"/>
        <v>#VALUE!</v>
      </c>
    </row>
    <row r="228" spans="23:26" ht="18" customHeight="1">
      <c r="W228" s="27" t="e">
        <f t="shared" ca="1" si="32"/>
        <v>#VALUE!</v>
      </c>
      <c r="X228" s="17" t="e">
        <f t="shared" ca="1" si="33"/>
        <v>#VALUE!</v>
      </c>
      <c r="Y228" s="17" t="e">
        <f t="shared" ca="1" si="31"/>
        <v>#VALUE!</v>
      </c>
      <c r="Z228" s="28" t="e">
        <f t="shared" ca="1" si="27"/>
        <v>#VALUE!</v>
      </c>
    </row>
    <row r="229" spans="23:26" ht="18" customHeight="1">
      <c r="W229" s="27" t="e">
        <f t="shared" ca="1" si="32"/>
        <v>#VALUE!</v>
      </c>
      <c r="X229" s="17" t="e">
        <f t="shared" ca="1" si="33"/>
        <v>#VALUE!</v>
      </c>
      <c r="Y229" s="17" t="e">
        <f t="shared" ca="1" si="31"/>
        <v>#VALUE!</v>
      </c>
      <c r="Z229" s="28" t="e">
        <f t="shared" ca="1" si="27"/>
        <v>#VALUE!</v>
      </c>
    </row>
    <row r="230" spans="23:26" ht="18" customHeight="1">
      <c r="W230" s="27" t="e">
        <f t="shared" ca="1" si="32"/>
        <v>#VALUE!</v>
      </c>
      <c r="X230" s="17" t="e">
        <f t="shared" ca="1" si="33"/>
        <v>#VALUE!</v>
      </c>
      <c r="Y230" s="17" t="e">
        <f t="shared" ca="1" si="31"/>
        <v>#VALUE!</v>
      </c>
      <c r="Z230" s="28" t="e">
        <f t="shared" ca="1" si="27"/>
        <v>#VALUE!</v>
      </c>
    </row>
    <row r="231" spans="23:26" ht="18" customHeight="1">
      <c r="W231" s="27" t="e">
        <f t="shared" ca="1" si="32"/>
        <v>#VALUE!</v>
      </c>
      <c r="X231" s="17" t="e">
        <f t="shared" ca="1" si="33"/>
        <v>#VALUE!</v>
      </c>
      <c r="Y231" s="17" t="e">
        <f t="shared" ca="1" si="31"/>
        <v>#VALUE!</v>
      </c>
      <c r="Z231" s="28" t="e">
        <f t="shared" ca="1" si="27"/>
        <v>#VALUE!</v>
      </c>
    </row>
    <row r="232" spans="23:26" ht="18" customHeight="1">
      <c r="W232" s="27" t="e">
        <f t="shared" ca="1" si="32"/>
        <v>#VALUE!</v>
      </c>
      <c r="X232" s="17" t="e">
        <f t="shared" ca="1" si="33"/>
        <v>#VALUE!</v>
      </c>
      <c r="Y232" s="17" t="e">
        <f t="shared" ca="1" si="31"/>
        <v>#VALUE!</v>
      </c>
      <c r="Z232" s="28" t="e">
        <f t="shared" ca="1" si="27"/>
        <v>#VALUE!</v>
      </c>
    </row>
    <row r="233" spans="23:26" ht="18" customHeight="1">
      <c r="W233" s="27" t="e">
        <f t="shared" ca="1" si="32"/>
        <v>#VALUE!</v>
      </c>
      <c r="X233" s="17" t="e">
        <f t="shared" ca="1" si="33"/>
        <v>#VALUE!</v>
      </c>
      <c r="Y233" s="17" t="e">
        <f t="shared" ca="1" si="31"/>
        <v>#VALUE!</v>
      </c>
      <c r="Z233" s="28" t="e">
        <f t="shared" ca="1" si="27"/>
        <v>#VALUE!</v>
      </c>
    </row>
    <row r="234" spans="23:26" ht="18" customHeight="1">
      <c r="W234" s="27" t="e">
        <f t="shared" ca="1" si="32"/>
        <v>#VALUE!</v>
      </c>
      <c r="X234" s="17" t="e">
        <f t="shared" ca="1" si="33"/>
        <v>#VALUE!</v>
      </c>
      <c r="Y234" s="17" t="e">
        <f t="shared" ca="1" si="31"/>
        <v>#VALUE!</v>
      </c>
      <c r="Z234" s="28" t="e">
        <f t="shared" ca="1" si="27"/>
        <v>#VALUE!</v>
      </c>
    </row>
    <row r="235" spans="23:26" ht="18" customHeight="1">
      <c r="W235" s="27" t="e">
        <f t="shared" ca="1" si="32"/>
        <v>#VALUE!</v>
      </c>
      <c r="X235" s="17" t="e">
        <f t="shared" ca="1" si="33"/>
        <v>#VALUE!</v>
      </c>
      <c r="Y235" s="17" t="e">
        <f t="shared" ca="1" si="31"/>
        <v>#VALUE!</v>
      </c>
      <c r="Z235" s="28" t="e">
        <f t="shared" ca="1" si="27"/>
        <v>#VALUE!</v>
      </c>
    </row>
    <row r="236" spans="23:26" ht="18" customHeight="1">
      <c r="W236" s="27" t="e">
        <f t="shared" ca="1" si="32"/>
        <v>#VALUE!</v>
      </c>
      <c r="X236" s="17" t="e">
        <f t="shared" ca="1" si="33"/>
        <v>#VALUE!</v>
      </c>
      <c r="Y236" s="17" t="e">
        <f t="shared" ca="1" si="31"/>
        <v>#VALUE!</v>
      </c>
      <c r="Z236" s="28" t="e">
        <f t="shared" ca="1" si="27"/>
        <v>#VALUE!</v>
      </c>
    </row>
    <row r="237" spans="23:26" ht="18" customHeight="1">
      <c r="W237" s="27" t="e">
        <f t="shared" ca="1" si="32"/>
        <v>#VALUE!</v>
      </c>
      <c r="X237" s="17" t="e">
        <f t="shared" ca="1" si="33"/>
        <v>#VALUE!</v>
      </c>
      <c r="Y237" s="17" t="e">
        <f t="shared" ca="1" si="31"/>
        <v>#VALUE!</v>
      </c>
      <c r="Z237" s="28" t="e">
        <f t="shared" ca="1" si="27"/>
        <v>#VALUE!</v>
      </c>
    </row>
    <row r="238" spans="23:26" ht="18" customHeight="1">
      <c r="W238" s="27" t="e">
        <f t="shared" ca="1" si="32"/>
        <v>#VALUE!</v>
      </c>
      <c r="X238" s="17" t="e">
        <f t="shared" ca="1" si="33"/>
        <v>#VALUE!</v>
      </c>
      <c r="Y238" s="17" t="e">
        <f t="shared" ca="1" si="31"/>
        <v>#VALUE!</v>
      </c>
      <c r="Z238" s="28" t="e">
        <f t="shared" ca="1" si="27"/>
        <v>#VALUE!</v>
      </c>
    </row>
    <row r="239" spans="23:26" ht="18" customHeight="1">
      <c r="W239" s="27" t="e">
        <f t="shared" ca="1" si="32"/>
        <v>#VALUE!</v>
      </c>
      <c r="X239" s="17" t="e">
        <f t="shared" ca="1" si="33"/>
        <v>#VALUE!</v>
      </c>
      <c r="Y239" s="17" t="e">
        <f t="shared" ca="1" si="31"/>
        <v>#VALUE!</v>
      </c>
      <c r="Z239" s="28" t="e">
        <f t="shared" ca="1" si="27"/>
        <v>#VALUE!</v>
      </c>
    </row>
    <row r="240" spans="23:26" ht="18" customHeight="1">
      <c r="W240" s="27" t="e">
        <f t="shared" ca="1" si="32"/>
        <v>#VALUE!</v>
      </c>
      <c r="X240" s="17" t="e">
        <f t="shared" ca="1" si="33"/>
        <v>#VALUE!</v>
      </c>
      <c r="Y240" s="17" t="e">
        <f t="shared" ca="1" si="31"/>
        <v>#VALUE!</v>
      </c>
      <c r="Z240" s="28" t="e">
        <f t="shared" ca="1" si="27"/>
        <v>#VALUE!</v>
      </c>
    </row>
    <row r="241" spans="23:26" ht="18" customHeight="1">
      <c r="W241" s="27" t="e">
        <f t="shared" ca="1" si="32"/>
        <v>#VALUE!</v>
      </c>
      <c r="X241" s="17" t="e">
        <f t="shared" ca="1" si="33"/>
        <v>#VALUE!</v>
      </c>
      <c r="Y241" s="17" t="e">
        <f t="shared" ca="1" si="31"/>
        <v>#VALUE!</v>
      </c>
      <c r="Z241" s="28" t="e">
        <f t="shared" ca="1" si="27"/>
        <v>#VALUE!</v>
      </c>
    </row>
    <row r="242" spans="23:26" ht="18" customHeight="1">
      <c r="W242" s="27" t="e">
        <f t="shared" ref="W242:W243" ca="1" si="34">IF((W241-1)&gt;=$W$79,W241-1,0)</f>
        <v>#VALUE!</v>
      </c>
      <c r="X242" s="17" t="e">
        <f ca="1">$X$224</f>
        <v>#VALUE!</v>
      </c>
      <c r="Y242" s="17" t="e">
        <f t="shared" ca="1" si="31"/>
        <v>#VALUE!</v>
      </c>
      <c r="Z242" s="28" t="e">
        <f t="shared" ca="1" si="27"/>
        <v>#VALUE!</v>
      </c>
    </row>
    <row r="243" spans="23:26" ht="18" customHeight="1" thickBot="1">
      <c r="W243" s="29" t="e">
        <f t="shared" ca="1" si="34"/>
        <v>#VALUE!</v>
      </c>
      <c r="X243" s="25" t="e">
        <f ca="1">$X$224</f>
        <v>#VALUE!</v>
      </c>
      <c r="Y243" s="25" t="e">
        <f t="shared" ca="1" si="31"/>
        <v>#VALUE!</v>
      </c>
      <c r="Z243" s="30" t="e">
        <f t="shared" ca="1" si="27"/>
        <v>#VALUE!</v>
      </c>
    </row>
    <row r="244" spans="23:26" ht="18" customHeight="1">
      <c r="W244" s="31" t="e">
        <f ca="1">$W$40</f>
        <v>#VALUE!</v>
      </c>
      <c r="X244" s="24" t="e">
        <f ca="1">IF((X224-1)&gt;=1,X224-1,0)</f>
        <v>#VALUE!</v>
      </c>
      <c r="Y244" s="24" t="e">
        <f ca="1">W244*X244</f>
        <v>#VALUE!</v>
      </c>
      <c r="Z244" s="26" t="e">
        <f t="shared" ca="1" si="27"/>
        <v>#VALUE!</v>
      </c>
    </row>
    <row r="245" spans="23:26" ht="18" customHeight="1">
      <c r="W245" s="27" t="e">
        <f ca="1">IF((W244-1)&gt;=$W$79,W244-1,0)</f>
        <v>#VALUE!</v>
      </c>
      <c r="X245" s="17" t="e">
        <f ca="1">$X$244</f>
        <v>#VALUE!</v>
      </c>
      <c r="Y245" s="17" t="e">
        <f t="shared" ref="Y245:Y258" ca="1" si="35">W245*X245</f>
        <v>#VALUE!</v>
      </c>
      <c r="Z245" s="28" t="e">
        <f t="shared" ca="1" si="27"/>
        <v>#VALUE!</v>
      </c>
    </row>
    <row r="246" spans="23:26" ht="18" customHeight="1">
      <c r="W246" s="27" t="e">
        <f t="shared" ref="W246:W259" ca="1" si="36">IF((W245-1)&gt;=$W$79,W245-1,0)</f>
        <v>#VALUE!</v>
      </c>
      <c r="X246" s="17" t="e">
        <f t="shared" ref="X246:X259" ca="1" si="37">$X$244</f>
        <v>#VALUE!</v>
      </c>
      <c r="Y246" s="17" t="e">
        <f t="shared" ca="1" si="35"/>
        <v>#VALUE!</v>
      </c>
      <c r="Z246" s="28" t="e">
        <f t="shared" ca="1" si="27"/>
        <v>#VALUE!</v>
      </c>
    </row>
    <row r="247" spans="23:26" ht="18" customHeight="1">
      <c r="W247" s="27" t="e">
        <f t="shared" ca="1" si="36"/>
        <v>#VALUE!</v>
      </c>
      <c r="X247" s="17" t="e">
        <f t="shared" ca="1" si="37"/>
        <v>#VALUE!</v>
      </c>
      <c r="Y247" s="17" t="e">
        <f t="shared" ca="1" si="35"/>
        <v>#VALUE!</v>
      </c>
      <c r="Z247" s="28" t="e">
        <f t="shared" ca="1" si="27"/>
        <v>#VALUE!</v>
      </c>
    </row>
    <row r="248" spans="23:26" ht="18" customHeight="1">
      <c r="W248" s="27" t="e">
        <f t="shared" ca="1" si="36"/>
        <v>#VALUE!</v>
      </c>
      <c r="X248" s="17" t="e">
        <f t="shared" ca="1" si="37"/>
        <v>#VALUE!</v>
      </c>
      <c r="Y248" s="17" t="e">
        <f t="shared" ca="1" si="35"/>
        <v>#VALUE!</v>
      </c>
      <c r="Z248" s="28" t="e">
        <f t="shared" ca="1" si="27"/>
        <v>#VALUE!</v>
      </c>
    </row>
    <row r="249" spans="23:26" ht="18" customHeight="1">
      <c r="W249" s="27" t="e">
        <f t="shared" ca="1" si="36"/>
        <v>#VALUE!</v>
      </c>
      <c r="X249" s="17" t="e">
        <f t="shared" ca="1" si="37"/>
        <v>#VALUE!</v>
      </c>
      <c r="Y249" s="17" t="e">
        <f t="shared" ca="1" si="35"/>
        <v>#VALUE!</v>
      </c>
      <c r="Z249" s="28" t="e">
        <f t="shared" ca="1" si="27"/>
        <v>#VALUE!</v>
      </c>
    </row>
    <row r="250" spans="23:26" ht="18" customHeight="1">
      <c r="W250" s="27" t="e">
        <f t="shared" ca="1" si="36"/>
        <v>#VALUE!</v>
      </c>
      <c r="X250" s="17" t="e">
        <f t="shared" ca="1" si="37"/>
        <v>#VALUE!</v>
      </c>
      <c r="Y250" s="17" t="e">
        <f t="shared" ca="1" si="35"/>
        <v>#VALUE!</v>
      </c>
      <c r="Z250" s="28" t="e">
        <f t="shared" ca="1" si="27"/>
        <v>#VALUE!</v>
      </c>
    </row>
    <row r="251" spans="23:26" ht="18" customHeight="1">
      <c r="W251" s="27" t="e">
        <f t="shared" ca="1" si="36"/>
        <v>#VALUE!</v>
      </c>
      <c r="X251" s="17" t="e">
        <f t="shared" ca="1" si="37"/>
        <v>#VALUE!</v>
      </c>
      <c r="Y251" s="17" t="e">
        <f t="shared" ca="1" si="35"/>
        <v>#VALUE!</v>
      </c>
      <c r="Z251" s="28" t="e">
        <f t="shared" ca="1" si="27"/>
        <v>#VALUE!</v>
      </c>
    </row>
    <row r="252" spans="23:26" ht="18" customHeight="1">
      <c r="W252" s="27" t="e">
        <f t="shared" ca="1" si="36"/>
        <v>#VALUE!</v>
      </c>
      <c r="X252" s="17" t="e">
        <f t="shared" ca="1" si="37"/>
        <v>#VALUE!</v>
      </c>
      <c r="Y252" s="17" t="e">
        <f t="shared" ca="1" si="35"/>
        <v>#VALUE!</v>
      </c>
      <c r="Z252" s="28" t="e">
        <f t="shared" ca="1" si="27"/>
        <v>#VALUE!</v>
      </c>
    </row>
    <row r="253" spans="23:26" ht="18" customHeight="1">
      <c r="W253" s="27" t="e">
        <f t="shared" ca="1" si="36"/>
        <v>#VALUE!</v>
      </c>
      <c r="X253" s="17" t="e">
        <f t="shared" ca="1" si="37"/>
        <v>#VALUE!</v>
      </c>
      <c r="Y253" s="17" t="e">
        <f t="shared" ca="1" si="35"/>
        <v>#VALUE!</v>
      </c>
      <c r="Z253" s="28" t="e">
        <f t="shared" ca="1" si="27"/>
        <v>#VALUE!</v>
      </c>
    </row>
    <row r="254" spans="23:26" ht="18" customHeight="1">
      <c r="W254" s="27" t="e">
        <f t="shared" ca="1" si="36"/>
        <v>#VALUE!</v>
      </c>
      <c r="X254" s="17" t="e">
        <f t="shared" ca="1" si="37"/>
        <v>#VALUE!</v>
      </c>
      <c r="Y254" s="17" t="e">
        <f t="shared" ca="1" si="35"/>
        <v>#VALUE!</v>
      </c>
      <c r="Z254" s="28" t="e">
        <f t="shared" ca="1" si="27"/>
        <v>#VALUE!</v>
      </c>
    </row>
    <row r="255" spans="23:26" ht="18" customHeight="1">
      <c r="W255" s="27" t="e">
        <f t="shared" ca="1" si="36"/>
        <v>#VALUE!</v>
      </c>
      <c r="X255" s="17" t="e">
        <f t="shared" ca="1" si="37"/>
        <v>#VALUE!</v>
      </c>
      <c r="Y255" s="17" t="e">
        <f t="shared" ca="1" si="35"/>
        <v>#VALUE!</v>
      </c>
      <c r="Z255" s="28" t="e">
        <f t="shared" ca="1" si="27"/>
        <v>#VALUE!</v>
      </c>
    </row>
    <row r="256" spans="23:26" ht="18" customHeight="1">
      <c r="W256" s="27" t="e">
        <f t="shared" ca="1" si="36"/>
        <v>#VALUE!</v>
      </c>
      <c r="X256" s="17" t="e">
        <f t="shared" ca="1" si="37"/>
        <v>#VALUE!</v>
      </c>
      <c r="Y256" s="17" t="e">
        <f t="shared" ca="1" si="35"/>
        <v>#VALUE!</v>
      </c>
      <c r="Z256" s="28" t="e">
        <f t="shared" ca="1" si="27"/>
        <v>#VALUE!</v>
      </c>
    </row>
    <row r="257" spans="23:26" ht="18" customHeight="1">
      <c r="W257" s="27" t="e">
        <f t="shared" ca="1" si="36"/>
        <v>#VALUE!</v>
      </c>
      <c r="X257" s="17" t="e">
        <f t="shared" ca="1" si="37"/>
        <v>#VALUE!</v>
      </c>
      <c r="Y257" s="17" t="e">
        <f t="shared" ca="1" si="35"/>
        <v>#VALUE!</v>
      </c>
      <c r="Z257" s="28" t="e">
        <f t="shared" ca="1" si="27"/>
        <v>#VALUE!</v>
      </c>
    </row>
    <row r="258" spans="23:26" ht="18" customHeight="1">
      <c r="W258" s="27" t="e">
        <f t="shared" ca="1" si="36"/>
        <v>#VALUE!</v>
      </c>
      <c r="X258" s="17" t="e">
        <f t="shared" ca="1" si="37"/>
        <v>#VALUE!</v>
      </c>
      <c r="Y258" s="17" t="e">
        <f t="shared" ca="1" si="35"/>
        <v>#VALUE!</v>
      </c>
      <c r="Z258" s="28" t="e">
        <f t="shared" ca="1" si="27"/>
        <v>#VALUE!</v>
      </c>
    </row>
    <row r="259" spans="23:26" ht="18" customHeight="1">
      <c r="W259" s="27" t="e">
        <f t="shared" ca="1" si="36"/>
        <v>#VALUE!</v>
      </c>
      <c r="X259" s="17" t="e">
        <f t="shared" ca="1" si="37"/>
        <v>#VALUE!</v>
      </c>
      <c r="Y259" s="17" t="e">
        <f ca="1">W259*$X$244</f>
        <v>#VALUE!</v>
      </c>
      <c r="Z259" s="28" t="e">
        <f t="shared" ca="1" si="27"/>
        <v>#VALUE!</v>
      </c>
    </row>
    <row r="260" spans="23:26" ht="18" customHeight="1">
      <c r="W260" s="27" t="e">
        <f t="shared" ref="W260:W263" ca="1" si="38">IF((W259-1)&gt;=$W$79,W259-1,0)</f>
        <v>#VALUE!</v>
      </c>
      <c r="X260" s="17" t="e">
        <f ca="1">$X$244</f>
        <v>#VALUE!</v>
      </c>
      <c r="Y260" s="17" t="e">
        <f ca="1">W260*$X$244</f>
        <v>#VALUE!</v>
      </c>
      <c r="Z260" s="28" t="e">
        <f t="shared" ca="1" si="27"/>
        <v>#VALUE!</v>
      </c>
    </row>
    <row r="261" spans="23:26" ht="18" customHeight="1">
      <c r="W261" s="27" t="e">
        <f t="shared" ca="1" si="38"/>
        <v>#VALUE!</v>
      </c>
      <c r="X261" s="17" t="e">
        <f ca="1">$X$244</f>
        <v>#VALUE!</v>
      </c>
      <c r="Y261" s="17" t="e">
        <f ca="1">W261*$X$244</f>
        <v>#VALUE!</v>
      </c>
      <c r="Z261" s="28" t="e">
        <f t="shared" ca="1" si="27"/>
        <v>#VALUE!</v>
      </c>
    </row>
    <row r="262" spans="23:26" ht="18" customHeight="1">
      <c r="W262" s="27" t="e">
        <f t="shared" ca="1" si="38"/>
        <v>#VALUE!</v>
      </c>
      <c r="X262" s="17" t="e">
        <f ca="1">$X$244</f>
        <v>#VALUE!</v>
      </c>
      <c r="Y262" s="17" t="e">
        <f ca="1">W262*$X$244</f>
        <v>#VALUE!</v>
      </c>
      <c r="Z262" s="28" t="e">
        <f t="shared" ca="1" si="27"/>
        <v>#VALUE!</v>
      </c>
    </row>
    <row r="263" spans="23:26" ht="18" customHeight="1" thickBot="1">
      <c r="W263" s="29" t="e">
        <f t="shared" ca="1" si="38"/>
        <v>#VALUE!</v>
      </c>
      <c r="X263" s="25" t="e">
        <f ca="1">$X$244</f>
        <v>#VALUE!</v>
      </c>
      <c r="Y263" s="25" t="e">
        <f ca="1">W263*$X$244</f>
        <v>#VALUE!</v>
      </c>
      <c r="Z263" s="30" t="e">
        <f t="shared" ca="1" si="27"/>
        <v>#VALUE!</v>
      </c>
    </row>
    <row r="264" spans="23:26" ht="18" customHeight="1">
      <c r="W264" t="s">
        <v>126</v>
      </c>
    </row>
    <row r="265" spans="23:26" ht="18" customHeight="1" thickBot="1">
      <c r="W265" s="18" t="s">
        <v>122</v>
      </c>
      <c r="X265" s="18" t="s">
        <v>123</v>
      </c>
      <c r="Y265" s="18" t="s">
        <v>124</v>
      </c>
      <c r="Z265" s="18" t="s">
        <v>50</v>
      </c>
    </row>
    <row r="266" spans="23:26" ht="18" customHeight="1">
      <c r="W266" s="23" t="str">
        <f t="array" aca="1" ref="W266" ca="1">IFERROR(INDEX($W$84:$Z$263,MATCH(LARGE(($Z$84:$Z$263="OK")*1/ROW($W$84:$W$263),ROWS($W$266:$W266)),1/ROW($W$84:$W$263),0),COLUMNS($W$265:W$265)),"")</f>
        <v/>
      </c>
      <c r="X266" s="19" t="str">
        <f t="array" aca="1" ref="X266" ca="1">IFERROR(INDEX($W$84:$Z$263,MATCH(LARGE(($Z$84:$Z$263="OK")*1/ROW($W$84:$W$263),ROWS($W$266:$W266)),1/ROW($W$84:$W$263),0),COLUMNS($W$265:X$265)),"")</f>
        <v/>
      </c>
      <c r="Y266" s="19" t="str">
        <f t="array" aca="1" ref="Y266" ca="1">IFERROR(INDEX($W$84:$Z$263,MATCH(LARGE(($Z$84:$Z$263="OK")*1/ROW($W$84:$W$263),ROWS($W$266:$W266)),1/ROW($W$84:$W$263),0),COLUMNS($W$265:Y$265)),"")</f>
        <v/>
      </c>
      <c r="Z266" s="20" t="str">
        <f t="array" aca="1" ref="Z266" ca="1">IFERROR(INDEX($W$84:$Z$263,MATCH(LARGE(($Z$84:$Z$263="OK")*1/ROW($W$84:$W$263),ROWS($W$266:$W266)),1/ROW($W$84:$W$263),0),COLUMNS($W$265:Z$265)),"")</f>
        <v/>
      </c>
    </row>
    <row r="267" spans="23:26" ht="18" customHeight="1">
      <c r="W267" s="21" t="str">
        <f t="array" aca="1" ref="W267" ca="1">IFERROR(INDEX($W$84:$Z$263,MATCH(LARGE(($Z$84:$Z$263="OK")*1/ROW($W$84:$W$263),ROWS($W$266:$W267)),1/ROW($W$84:$W$263),0),COLUMNS($W$265:W$265)),"")</f>
        <v/>
      </c>
      <c r="X267" s="16" t="str">
        <f t="array" aca="1" ref="X267" ca="1">IFERROR(INDEX($W$84:$Z$263,MATCH(LARGE(($Z$84:$Z$263="OK")*1/ROW($W$84:$W$263),ROWS($W$266:$W267)),1/ROW($W$84:$W$263),0),COLUMNS($W$265:X$265)),"")</f>
        <v/>
      </c>
      <c r="Y267" s="16" t="str">
        <f t="array" aca="1" ref="Y267" ca="1">IFERROR(INDEX($W$84:$Z$263,MATCH(LARGE(($Z$84:$Z$263="OK")*1/ROW($W$84:$W$263),ROWS($W$266:$W267)),1/ROW($W$84:$W$263),0),COLUMNS($W$265:Y$265)),"")</f>
        <v/>
      </c>
      <c r="Z267" s="22" t="str">
        <f t="array" aca="1" ref="Z267" ca="1">IFERROR(INDEX($W$84:$Z$263,MATCH(LARGE(($Z$84:$Z$263="OK")*1/ROW($W$84:$W$263),ROWS($W$266:$W267)),1/ROW($W$84:$W$263),0),COLUMNS($W$265:Z$265)),"")</f>
        <v/>
      </c>
    </row>
    <row r="268" spans="23:26" ht="18" customHeight="1">
      <c r="W268" s="21" t="str">
        <f t="array" aca="1" ref="W268" ca="1">IFERROR(INDEX($W$84:$Z$263,MATCH(LARGE(($Z$84:$Z$263="OK")*1/ROW($W$84:$W$263),ROWS($W$266:$W268)),1/ROW($W$84:$W$263),0),COLUMNS($W$265:W$265)),"")</f>
        <v/>
      </c>
      <c r="X268" s="16" t="str">
        <f t="array" aca="1" ref="X268" ca="1">IFERROR(INDEX($W$84:$Z$263,MATCH(LARGE(($Z$84:$Z$263="OK")*1/ROW($W$84:$W$263),ROWS($W$266:$W268)),1/ROW($W$84:$W$263),0),COLUMNS($W$265:X$265)),"")</f>
        <v/>
      </c>
      <c r="Y268" s="16" t="str">
        <f t="array" aca="1" ref="Y268" ca="1">IFERROR(INDEX($W$84:$Z$263,MATCH(LARGE(($Z$84:$Z$263="OK")*1/ROW($W$84:$W$263),ROWS($W$266:$W268)),1/ROW($W$84:$W$263),0),COLUMNS($W$265:Y$265)),"")</f>
        <v/>
      </c>
      <c r="Z268" s="22" t="str">
        <f t="array" aca="1" ref="Z268" ca="1">IFERROR(INDEX($W$84:$Z$263,MATCH(LARGE(($Z$84:$Z$263="OK")*1/ROW($W$84:$W$263),ROWS($W$266:$W268)),1/ROW($W$84:$W$263),0),COLUMNS($W$265:Z$265)),"")</f>
        <v/>
      </c>
    </row>
    <row r="269" spans="23:26" ht="18" customHeight="1">
      <c r="W269" s="21" t="str">
        <f t="array" aca="1" ref="W269" ca="1">IFERROR(INDEX($W$84:$Z$263,MATCH(LARGE(($Z$84:$Z$263="OK")*1/ROW($W$84:$W$263),ROWS($W$266:$W269)),1/ROW($W$84:$W$263),0),COLUMNS($W$265:W$265)),"")</f>
        <v/>
      </c>
      <c r="X269" s="16" t="str">
        <f t="array" aca="1" ref="X269" ca="1">IFERROR(INDEX($W$84:$Z$263,MATCH(LARGE(($Z$84:$Z$263="OK")*1/ROW($W$84:$W$263),ROWS($W$266:$W269)),1/ROW($W$84:$W$263),0),COLUMNS($W$265:X$265)),"")</f>
        <v/>
      </c>
      <c r="Y269" s="16" t="str">
        <f t="array" aca="1" ref="Y269" ca="1">IFERROR(INDEX($W$84:$Z$263,MATCH(LARGE(($Z$84:$Z$263="OK")*1/ROW($W$84:$W$263),ROWS($W$266:$W269)),1/ROW($W$84:$W$263),0),COLUMNS($W$265:Y$265)),"")</f>
        <v/>
      </c>
      <c r="Z269" s="22" t="str">
        <f t="array" aca="1" ref="Z269" ca="1">IFERROR(INDEX($W$84:$Z$263,MATCH(LARGE(($Z$84:$Z$263="OK")*1/ROW($W$84:$W$263),ROWS($W$266:$W269)),1/ROW($W$84:$W$263),0),COLUMNS($W$265:Z$265)),"")</f>
        <v/>
      </c>
    </row>
    <row r="270" spans="23:26" ht="18" customHeight="1">
      <c r="W270" s="21" t="str">
        <f t="array" aca="1" ref="W270" ca="1">IFERROR(INDEX($W$84:$Z$263,MATCH(LARGE(($Z$84:$Z$263="OK")*1/ROW($W$84:$W$263),ROWS($W$266:$W270)),1/ROW($W$84:$W$263),0),COLUMNS($W$265:W$265)),"")</f>
        <v/>
      </c>
      <c r="X270" s="16" t="str">
        <f t="array" aca="1" ref="X270" ca="1">IFERROR(INDEX($W$84:$Z$263,MATCH(LARGE(($Z$84:$Z$263="OK")*1/ROW($W$84:$W$263),ROWS($W$266:$W270)),1/ROW($W$84:$W$263),0),COLUMNS($W$265:X$265)),"")</f>
        <v/>
      </c>
      <c r="Y270" s="16" t="str">
        <f t="array" aca="1" ref="Y270" ca="1">IFERROR(INDEX($W$84:$Z$263,MATCH(LARGE(($Z$84:$Z$263="OK")*1/ROW($W$84:$W$263),ROWS($W$266:$W270)),1/ROW($W$84:$W$263),0),COLUMNS($W$265:Y$265)),"")</f>
        <v/>
      </c>
      <c r="Z270" s="22" t="str">
        <f t="array" aca="1" ref="Z270" ca="1">IFERROR(INDEX($W$84:$Z$263,MATCH(LARGE(($Z$84:$Z$263="OK")*1/ROW($W$84:$W$263),ROWS($W$266:$W270)),1/ROW($W$84:$W$263),0),COLUMNS($W$265:Z$265)),"")</f>
        <v/>
      </c>
    </row>
    <row r="271" spans="23:26" ht="18" customHeight="1">
      <c r="W271" s="21" t="str">
        <f t="array" aca="1" ref="W271" ca="1">IFERROR(INDEX($W$84:$Z$263,MATCH(LARGE(($Z$84:$Z$263="OK")*1/ROW($W$84:$W$263),ROWS($W$266:$W271)),1/ROW($W$84:$W$263),0),COLUMNS($W$265:W$265)),"")</f>
        <v/>
      </c>
      <c r="X271" s="16" t="str">
        <f t="array" aca="1" ref="X271" ca="1">IFERROR(INDEX($W$84:$Z$263,MATCH(LARGE(($Z$84:$Z$263="OK")*1/ROW($W$84:$W$263),ROWS($W$266:$W271)),1/ROW($W$84:$W$263),0),COLUMNS($W$265:X$265)),"")</f>
        <v/>
      </c>
      <c r="Y271" s="16" t="str">
        <f t="array" aca="1" ref="Y271" ca="1">IFERROR(INDEX($W$84:$Z$263,MATCH(LARGE(($Z$84:$Z$263="OK")*1/ROW($W$84:$W$263),ROWS($W$266:$W271)),1/ROW($W$84:$W$263),0),COLUMNS($W$265:Y$265)),"")</f>
        <v/>
      </c>
      <c r="Z271" s="22" t="str">
        <f t="array" aca="1" ref="Z271" ca="1">IFERROR(INDEX($W$84:$Z$263,MATCH(LARGE(($Z$84:$Z$263="OK")*1/ROW($W$84:$W$263),ROWS($W$266:$W271)),1/ROW($W$84:$W$263),0),COLUMNS($W$265:Z$265)),"")</f>
        <v/>
      </c>
    </row>
    <row r="272" spans="23:26" ht="18" customHeight="1">
      <c r="W272" s="21" t="str">
        <f t="array" aca="1" ref="W272" ca="1">IFERROR(INDEX($W$84:$Z$263,MATCH(LARGE(($Z$84:$Z$263="OK")*1/ROW($W$84:$W$263),ROWS($W$266:$W272)),1/ROW($W$84:$W$263),0),COLUMNS($W$265:W$265)),"")</f>
        <v/>
      </c>
      <c r="X272" s="16" t="str">
        <f t="array" aca="1" ref="X272" ca="1">IFERROR(INDEX($W$84:$Z$263,MATCH(LARGE(($Z$84:$Z$263="OK")*1/ROW($W$84:$W$263),ROWS($W$266:$W272)),1/ROW($W$84:$W$263),0),COLUMNS($W$265:X$265)),"")</f>
        <v/>
      </c>
      <c r="Y272" s="16" t="str">
        <f t="array" aca="1" ref="Y272" ca="1">IFERROR(INDEX($W$84:$Z$263,MATCH(LARGE(($Z$84:$Z$263="OK")*1/ROW($W$84:$W$263),ROWS($W$266:$W272)),1/ROW($W$84:$W$263),0),COLUMNS($W$265:Y$265)),"")</f>
        <v/>
      </c>
      <c r="Z272" s="22" t="str">
        <f t="array" aca="1" ref="Z272" ca="1">IFERROR(INDEX($W$84:$Z$263,MATCH(LARGE(($Z$84:$Z$263="OK")*1/ROW($W$84:$W$263),ROWS($W$266:$W272)),1/ROW($W$84:$W$263),0),COLUMNS($W$265:Z$265)),"")</f>
        <v/>
      </c>
    </row>
    <row r="273" spans="23:26" ht="18" customHeight="1">
      <c r="W273" s="21" t="str">
        <f t="array" aca="1" ref="W273" ca="1">IFERROR(INDEX($W$84:$Z$263,MATCH(LARGE(($Z$84:$Z$263="OK")*1/ROW($W$84:$W$263),ROWS($W$266:$W273)),1/ROW($W$84:$W$263),0),COLUMNS($W$265:W$265)),"")</f>
        <v/>
      </c>
      <c r="X273" s="16" t="str">
        <f t="array" aca="1" ref="X273" ca="1">IFERROR(INDEX($W$84:$Z$263,MATCH(LARGE(($Z$84:$Z$263="OK")*1/ROW($W$84:$W$263),ROWS($W$266:$W273)),1/ROW($W$84:$W$263),0),COLUMNS($W$265:X$265)),"")</f>
        <v/>
      </c>
      <c r="Y273" s="16" t="str">
        <f t="array" aca="1" ref="Y273" ca="1">IFERROR(INDEX($W$84:$Z$263,MATCH(LARGE(($Z$84:$Z$263="OK")*1/ROW($W$84:$W$263),ROWS($W$266:$W273)),1/ROW($W$84:$W$263),0),COLUMNS($W$265:Y$265)),"")</f>
        <v/>
      </c>
      <c r="Z273" s="22" t="str">
        <f t="array" aca="1" ref="Z273" ca="1">IFERROR(INDEX($W$84:$Z$263,MATCH(LARGE(($Z$84:$Z$263="OK")*1/ROW($W$84:$W$263),ROWS($W$266:$W273)),1/ROW($W$84:$W$263),0),COLUMNS($W$265:Z$265)),"")</f>
        <v/>
      </c>
    </row>
    <row r="274" spans="23:26" ht="18" customHeight="1">
      <c r="W274" s="21" t="str">
        <f t="array" aca="1" ref="W274" ca="1">IFERROR(INDEX($W$84:$Z$263,MATCH(LARGE(($Z$84:$Z$263="OK")*1/ROW($W$84:$W$263),ROWS($W$266:$W274)),1/ROW($W$84:$W$263),0),COLUMNS($W$265:W$265)),"")</f>
        <v/>
      </c>
      <c r="X274" s="16" t="str">
        <f t="array" aca="1" ref="X274" ca="1">IFERROR(INDEX($W$84:$Z$263,MATCH(LARGE(($Z$84:$Z$263="OK")*1/ROW($W$84:$W$263),ROWS($W$266:$W274)),1/ROW($W$84:$W$263),0),COLUMNS($W$265:X$265)),"")</f>
        <v/>
      </c>
      <c r="Y274" s="16" t="str">
        <f t="array" aca="1" ref="Y274" ca="1">IFERROR(INDEX($W$84:$Z$263,MATCH(LARGE(($Z$84:$Z$263="OK")*1/ROW($W$84:$W$263),ROWS($W$266:$W274)),1/ROW($W$84:$W$263),0),COLUMNS($W$265:Y$265)),"")</f>
        <v/>
      </c>
      <c r="Z274" s="22" t="str">
        <f t="array" aca="1" ref="Z274" ca="1">IFERROR(INDEX($W$84:$Z$263,MATCH(LARGE(($Z$84:$Z$263="OK")*1/ROW($W$84:$W$263),ROWS($W$266:$W274)),1/ROW($W$84:$W$263),0),COLUMNS($W$265:Z$265)),"")</f>
        <v/>
      </c>
    </row>
    <row r="275" spans="23:26" ht="18" customHeight="1">
      <c r="W275" s="21" t="str">
        <f t="array" aca="1" ref="W275" ca="1">IFERROR(INDEX($W$84:$Z$263,MATCH(LARGE(($Z$84:$Z$263="OK")*1/ROW($W$84:$W$263),ROWS($W$266:$W275)),1/ROW($W$84:$W$263),0),COLUMNS($W$265:W$265)),"")</f>
        <v/>
      </c>
      <c r="X275" s="16" t="str">
        <f t="array" aca="1" ref="X275" ca="1">IFERROR(INDEX($W$84:$Z$263,MATCH(LARGE(($Z$84:$Z$263="OK")*1/ROW($W$84:$W$263),ROWS($W$266:$W275)),1/ROW($W$84:$W$263),0),COLUMNS($W$265:X$265)),"")</f>
        <v/>
      </c>
      <c r="Y275" s="16" t="str">
        <f t="array" aca="1" ref="Y275" ca="1">IFERROR(INDEX($W$84:$Z$263,MATCH(LARGE(($Z$84:$Z$263="OK")*1/ROW($W$84:$W$263),ROWS($W$266:$W275)),1/ROW($W$84:$W$263),0),COLUMNS($W$265:Y$265)),"")</f>
        <v/>
      </c>
      <c r="Z275" s="22" t="str">
        <f t="array" aca="1" ref="Z275" ca="1">IFERROR(INDEX($W$84:$Z$263,MATCH(LARGE(($Z$84:$Z$263="OK")*1/ROW($W$84:$W$263),ROWS($W$266:$W275)),1/ROW($W$84:$W$263),0),COLUMNS($W$265:Z$265)),"")</f>
        <v/>
      </c>
    </row>
    <row r="276" spans="23:26" ht="18" customHeight="1">
      <c r="W276" s="21" t="str">
        <f t="array" aca="1" ref="W276" ca="1">IFERROR(INDEX($W$84:$Z$263,MATCH(LARGE(($Z$84:$Z$263="OK")*1/ROW($W$84:$W$263),ROWS($W$266:$W276)),1/ROW($W$84:$W$263),0),COLUMNS($W$265:W$265)),"")</f>
        <v/>
      </c>
      <c r="X276" s="16" t="str">
        <f t="array" aca="1" ref="X276" ca="1">IFERROR(INDEX($W$84:$Z$263,MATCH(LARGE(($Z$84:$Z$263="OK")*1/ROW($W$84:$W$263),ROWS($W$266:$W276)),1/ROW($W$84:$W$263),0),COLUMNS($W$265:X$265)),"")</f>
        <v/>
      </c>
      <c r="Y276" s="16" t="str">
        <f t="array" aca="1" ref="Y276" ca="1">IFERROR(INDEX($W$84:$Z$263,MATCH(LARGE(($Z$84:$Z$263="OK")*1/ROW($W$84:$W$263),ROWS($W$266:$W276)),1/ROW($W$84:$W$263),0),COLUMNS($W$265:Y$265)),"")</f>
        <v/>
      </c>
      <c r="Z276" s="22" t="str">
        <f t="array" aca="1" ref="Z276" ca="1">IFERROR(INDEX($W$84:$Z$263,MATCH(LARGE(($Z$84:$Z$263="OK")*1/ROW($W$84:$W$263),ROWS($W$266:$W276)),1/ROW($W$84:$W$263),0),COLUMNS($W$265:Z$265)),"")</f>
        <v/>
      </c>
    </row>
    <row r="277" spans="23:26" ht="18" customHeight="1">
      <c r="W277" s="21" t="str">
        <f t="array" aca="1" ref="W277" ca="1">IFERROR(INDEX($W$84:$Z$263,MATCH(LARGE(($Z$84:$Z$263="OK")*1/ROW($W$84:$W$263),ROWS($W$266:$W277)),1/ROW($W$84:$W$263),0),COLUMNS($W$265:W$265)),"")</f>
        <v/>
      </c>
      <c r="X277" s="16" t="str">
        <f t="array" aca="1" ref="X277" ca="1">IFERROR(INDEX($W$84:$Z$263,MATCH(LARGE(($Z$84:$Z$263="OK")*1/ROW($W$84:$W$263),ROWS($W$266:$W277)),1/ROW($W$84:$W$263),0),COLUMNS($W$265:X$265)),"")</f>
        <v/>
      </c>
      <c r="Y277" s="16" t="str">
        <f t="array" aca="1" ref="Y277" ca="1">IFERROR(INDEX($W$84:$Z$263,MATCH(LARGE(($Z$84:$Z$263="OK")*1/ROW($W$84:$W$263),ROWS($W$266:$W277)),1/ROW($W$84:$W$263),0),COLUMNS($W$265:Y$265)),"")</f>
        <v/>
      </c>
      <c r="Z277" s="22" t="str">
        <f t="array" aca="1" ref="Z277" ca="1">IFERROR(INDEX($W$84:$Z$263,MATCH(LARGE(($Z$84:$Z$263="OK")*1/ROW($W$84:$W$263),ROWS($W$266:$W277)),1/ROW($W$84:$W$263),0),COLUMNS($W$265:Z$265)),"")</f>
        <v/>
      </c>
    </row>
    <row r="278" spans="23:26" ht="18" customHeight="1">
      <c r="W278" s="21" t="str">
        <f t="array" aca="1" ref="W278" ca="1">IFERROR(INDEX($W$84:$Z$263,MATCH(LARGE(($Z$84:$Z$263="OK")*1/ROW($W$84:$W$263),ROWS($W$266:$W278)),1/ROW($W$84:$W$263),0),COLUMNS($W$265:W$265)),"")</f>
        <v/>
      </c>
      <c r="X278" s="16" t="str">
        <f t="array" aca="1" ref="X278" ca="1">IFERROR(INDEX($W$84:$Z$263,MATCH(LARGE(($Z$84:$Z$263="OK")*1/ROW($W$84:$W$263),ROWS($W$266:$W278)),1/ROW($W$84:$W$263),0),COLUMNS($W$265:X$265)),"")</f>
        <v/>
      </c>
      <c r="Y278" s="16" t="str">
        <f t="array" aca="1" ref="Y278" ca="1">IFERROR(INDEX($W$84:$Z$263,MATCH(LARGE(($Z$84:$Z$263="OK")*1/ROW($W$84:$W$263),ROWS($W$266:$W278)),1/ROW($W$84:$W$263),0),COLUMNS($W$265:Y$265)),"")</f>
        <v/>
      </c>
      <c r="Z278" s="22" t="str">
        <f t="array" aca="1" ref="Z278" ca="1">IFERROR(INDEX($W$84:$Z$263,MATCH(LARGE(($Z$84:$Z$263="OK")*1/ROW($W$84:$W$263),ROWS($W$266:$W278)),1/ROW($W$84:$W$263),0),COLUMNS($W$265:Z$265)),"")</f>
        <v/>
      </c>
    </row>
    <row r="279" spans="23:26" ht="18" customHeight="1">
      <c r="W279" s="21" t="str">
        <f t="array" aca="1" ref="W279" ca="1">IFERROR(INDEX($W$84:$Z$263,MATCH(LARGE(($Z$84:$Z$263="OK")*1/ROW($W$84:$W$263),ROWS($W$266:$W279)),1/ROW($W$84:$W$263),0),COLUMNS($W$265:W$265)),"")</f>
        <v/>
      </c>
      <c r="X279" s="16" t="str">
        <f t="array" aca="1" ref="X279" ca="1">IFERROR(INDEX($W$84:$Z$263,MATCH(LARGE(($Z$84:$Z$263="OK")*1/ROW($W$84:$W$263),ROWS($W$266:$W279)),1/ROW($W$84:$W$263),0),COLUMNS($W$265:X$265)),"")</f>
        <v/>
      </c>
      <c r="Y279" s="16" t="str">
        <f t="array" aca="1" ref="Y279" ca="1">IFERROR(INDEX($W$84:$Z$263,MATCH(LARGE(($Z$84:$Z$263="OK")*1/ROW($W$84:$W$263),ROWS($W$266:$W279)),1/ROW($W$84:$W$263),0),COLUMNS($W$265:Y$265)),"")</f>
        <v/>
      </c>
      <c r="Z279" s="22" t="str">
        <f t="array" aca="1" ref="Z279" ca="1">IFERROR(INDEX($W$84:$Z$263,MATCH(LARGE(($Z$84:$Z$263="OK")*1/ROW($W$84:$W$263),ROWS($W$266:$W279)),1/ROW($W$84:$W$263),0),COLUMNS($W$265:Z$265)),"")</f>
        <v/>
      </c>
    </row>
    <row r="280" spans="23:26" ht="18" customHeight="1">
      <c r="W280" s="21" t="str">
        <f t="array" aca="1" ref="W280" ca="1">IFERROR(INDEX($W$84:$Z$263,MATCH(LARGE(($Z$84:$Z$263="OK")*1/ROW($W$84:$W$263),ROWS($W$266:$W280)),1/ROW($W$84:$W$263),0),COLUMNS($W$265:W$265)),"")</f>
        <v/>
      </c>
      <c r="X280" s="16" t="str">
        <f t="array" aca="1" ref="X280" ca="1">IFERROR(INDEX($W$84:$Z$263,MATCH(LARGE(($Z$84:$Z$263="OK")*1/ROW($W$84:$W$263),ROWS($W$266:$W280)),1/ROW($W$84:$W$263),0),COLUMNS($W$265:X$265)),"")</f>
        <v/>
      </c>
      <c r="Y280" s="16" t="str">
        <f t="array" aca="1" ref="Y280" ca="1">IFERROR(INDEX($W$84:$Z$263,MATCH(LARGE(($Z$84:$Z$263="OK")*1/ROW($W$84:$W$263),ROWS($W$266:$W280)),1/ROW($W$84:$W$263),0),COLUMNS($W$265:Y$265)),"")</f>
        <v/>
      </c>
      <c r="Z280" s="22" t="str">
        <f t="array" aca="1" ref="Z280" ca="1">IFERROR(INDEX($W$84:$Z$263,MATCH(LARGE(($Z$84:$Z$263="OK")*1/ROW($W$84:$W$263),ROWS($W$266:$W280)),1/ROW($W$84:$W$263),0),COLUMNS($W$265:Z$265)),"")</f>
        <v/>
      </c>
    </row>
    <row r="281" spans="23:26" ht="18" customHeight="1">
      <c r="W281" s="21" t="str">
        <f t="array" aca="1" ref="W281" ca="1">IFERROR(INDEX($W$84:$Z$263,MATCH(LARGE(($Z$84:$Z$263="OK")*1/ROW($W$84:$W$263),ROWS($W$266:$W281)),1/ROW($W$84:$W$263),0),COLUMNS($W$265:W$265)),"")</f>
        <v/>
      </c>
      <c r="X281" s="16" t="str">
        <f t="array" aca="1" ref="X281" ca="1">IFERROR(INDEX($W$84:$Z$263,MATCH(LARGE(($Z$84:$Z$263="OK")*1/ROW($W$84:$W$263),ROWS($W$266:$W281)),1/ROW($W$84:$W$263),0),COLUMNS($W$265:X$265)),"")</f>
        <v/>
      </c>
      <c r="Y281" s="16" t="str">
        <f t="array" aca="1" ref="Y281" ca="1">IFERROR(INDEX($W$84:$Z$263,MATCH(LARGE(($Z$84:$Z$263="OK")*1/ROW($W$84:$W$263),ROWS($W$266:$W281)),1/ROW($W$84:$W$263),0),COLUMNS($W$265:Y$265)),"")</f>
        <v/>
      </c>
      <c r="Z281" s="22" t="str">
        <f t="array" aca="1" ref="Z281" ca="1">IFERROR(INDEX($W$84:$Z$263,MATCH(LARGE(($Z$84:$Z$263="OK")*1/ROW($W$84:$W$263),ROWS($W$266:$W281)),1/ROW($W$84:$W$263),0),COLUMNS($W$265:Z$265)),"")</f>
        <v/>
      </c>
    </row>
    <row r="282" spans="23:26" ht="18" customHeight="1">
      <c r="W282" s="21" t="str">
        <f t="array" aca="1" ref="W282" ca="1">IFERROR(INDEX($W$84:$Z$263,MATCH(LARGE(($Z$84:$Z$263="OK")*1/ROW($W$84:$W$263),ROWS($W$266:$W282)),1/ROW($W$84:$W$263),0),COLUMNS($W$265:W$265)),"")</f>
        <v/>
      </c>
      <c r="X282" s="16" t="str">
        <f t="array" aca="1" ref="X282" ca="1">IFERROR(INDEX($W$84:$Z$263,MATCH(LARGE(($Z$84:$Z$263="OK")*1/ROW($W$84:$W$263),ROWS($W$266:$W282)),1/ROW($W$84:$W$263),0),COLUMNS($W$265:X$265)),"")</f>
        <v/>
      </c>
      <c r="Y282" s="16" t="str">
        <f t="array" aca="1" ref="Y282" ca="1">IFERROR(INDEX($W$84:$Z$263,MATCH(LARGE(($Z$84:$Z$263="OK")*1/ROW($W$84:$W$263),ROWS($W$266:$W282)),1/ROW($W$84:$W$263),0),COLUMNS($W$265:Y$265)),"")</f>
        <v/>
      </c>
      <c r="Z282" s="22" t="str">
        <f t="array" aca="1" ref="Z282" ca="1">IFERROR(INDEX($W$84:$Z$263,MATCH(LARGE(($Z$84:$Z$263="OK")*1/ROW($W$84:$W$263),ROWS($W$266:$W282)),1/ROW($W$84:$W$263),0),COLUMNS($W$265:Z$265)),"")</f>
        <v/>
      </c>
    </row>
    <row r="283" spans="23:26" ht="18" customHeight="1">
      <c r="W283" s="21" t="str">
        <f t="array" aca="1" ref="W283" ca="1">IFERROR(INDEX($W$84:$Z$263,MATCH(LARGE(($Z$84:$Z$263="OK")*1/ROW($W$84:$W$263),ROWS($W$266:$W283)),1/ROW($W$84:$W$263),0),COLUMNS($W$265:W$265)),"")</f>
        <v/>
      </c>
      <c r="X283" s="16" t="str">
        <f t="array" aca="1" ref="X283" ca="1">IFERROR(INDEX($W$84:$Z$263,MATCH(LARGE(($Z$84:$Z$263="OK")*1/ROW($W$84:$W$263),ROWS($W$266:$W283)),1/ROW($W$84:$W$263),0),COLUMNS($W$265:X$265)),"")</f>
        <v/>
      </c>
      <c r="Y283" s="16" t="str">
        <f t="array" aca="1" ref="Y283" ca="1">IFERROR(INDEX($W$84:$Z$263,MATCH(LARGE(($Z$84:$Z$263="OK")*1/ROW($W$84:$W$263),ROWS($W$266:$W283)),1/ROW($W$84:$W$263),0),COLUMNS($W$265:Y$265)),"")</f>
        <v/>
      </c>
      <c r="Z283" s="22" t="str">
        <f t="array" aca="1" ref="Z283" ca="1">IFERROR(INDEX($W$84:$Z$263,MATCH(LARGE(($Z$84:$Z$263="OK")*1/ROW($W$84:$W$263),ROWS($W$266:$W283)),1/ROW($W$84:$W$263),0),COLUMNS($W$265:Z$265)),"")</f>
        <v/>
      </c>
    </row>
    <row r="284" spans="23:26" ht="18" customHeight="1">
      <c r="W284" s="21" t="str">
        <f t="array" aca="1" ref="W284" ca="1">IFERROR(INDEX($W$84:$Z$263,MATCH(LARGE(($Z$84:$Z$263="OK")*1/ROW($W$84:$W$263),ROWS($W$266:$W284)),1/ROW($W$84:$W$263),0),COLUMNS($W$265:W$265)),"")</f>
        <v/>
      </c>
      <c r="X284" s="16" t="str">
        <f t="array" aca="1" ref="X284" ca="1">IFERROR(INDEX($W$84:$Z$263,MATCH(LARGE(($Z$84:$Z$263="OK")*1/ROW($W$84:$W$263),ROWS($W$266:$W284)),1/ROW($W$84:$W$263),0),COLUMNS($W$265:X$265)),"")</f>
        <v/>
      </c>
      <c r="Y284" s="16" t="str">
        <f t="array" aca="1" ref="Y284" ca="1">IFERROR(INDEX($W$84:$Z$263,MATCH(LARGE(($Z$84:$Z$263="OK")*1/ROW($W$84:$W$263),ROWS($W$266:$W284)),1/ROW($W$84:$W$263),0),COLUMNS($W$265:Y$265)),"")</f>
        <v/>
      </c>
      <c r="Z284" s="22" t="str">
        <f t="array" aca="1" ref="Z284" ca="1">IFERROR(INDEX($W$84:$Z$263,MATCH(LARGE(($Z$84:$Z$263="OK")*1/ROW($W$84:$W$263),ROWS($W$266:$W284)),1/ROW($W$84:$W$263),0),COLUMNS($W$265:Z$265)),"")</f>
        <v/>
      </c>
    </row>
    <row r="285" spans="23:26" ht="18" customHeight="1" thickBot="1">
      <c r="W285" s="32" t="str">
        <f t="array" aca="1" ref="W285" ca="1">IFERROR(INDEX($W$84:$Z$263,MATCH(LARGE(($Z$84:$Z$263="OK")*1/ROW($W$84:$W$263),ROWS($W$266:$W285)),1/ROW($W$84:$W$263),0),COLUMNS($W$265:W$265)),"")</f>
        <v/>
      </c>
      <c r="X285" s="33" t="str">
        <f t="array" aca="1" ref="X285" ca="1">IFERROR(INDEX($W$84:$Z$263,MATCH(LARGE(($Z$84:$Z$263="OK")*1/ROW($W$84:$W$263),ROWS($W$266:$W285)),1/ROW($W$84:$W$263),0),COLUMNS($W$265:X$265)),"")</f>
        <v/>
      </c>
      <c r="Y285" s="33" t="str">
        <f t="array" aca="1" ref="Y285" ca="1">IFERROR(INDEX($W$84:$Z$263,MATCH(LARGE(($Z$84:$Z$263="OK")*1/ROW($W$84:$W$263),ROWS($W$266:$W285)),1/ROW($W$84:$W$263),0),COLUMNS($W$265:Y$265)),"")</f>
        <v/>
      </c>
      <c r="Z285" s="34" t="str">
        <f t="array" aca="1" ref="Z285" ca="1">IFERROR(INDEX($W$84:$Z$263,MATCH(LARGE(($Z$84:$Z$263="OK")*1/ROW($W$84:$W$263),ROWS($W$266:$W285)),1/ROW($W$84:$W$263),0),COLUMNS($W$265:Z$265)),"")</f>
        <v/>
      </c>
    </row>
    <row r="286" spans="23:26" ht="18" customHeight="1">
      <c r="W286" s="35"/>
      <c r="X286" s="35"/>
      <c r="Y286" s="35"/>
      <c r="Z286" s="35"/>
    </row>
    <row r="287" spans="23:26" ht="18" customHeight="1">
      <c r="W287" s="1"/>
      <c r="X287" s="1"/>
      <c r="Y287" s="1"/>
      <c r="Z287" s="1"/>
    </row>
    <row r="288" spans="23:26" ht="18" customHeight="1">
      <c r="W288" s="1"/>
      <c r="X288" s="1"/>
      <c r="Y288" s="1"/>
      <c r="Z288" s="1"/>
    </row>
    <row r="289" spans="23:26" ht="18" customHeight="1">
      <c r="W289" s="1"/>
      <c r="X289" s="1"/>
      <c r="Y289" s="1"/>
      <c r="Z289" s="1"/>
    </row>
    <row r="290" spans="23:26" ht="18" customHeight="1">
      <c r="W290" s="1"/>
      <c r="X290" s="1"/>
      <c r="Y290" s="1"/>
      <c r="Z290" s="1"/>
    </row>
    <row r="291" spans="23:26" ht="18" customHeight="1">
      <c r="W291" s="1"/>
      <c r="X291" s="1"/>
      <c r="Y291" s="1"/>
      <c r="Z291" s="1"/>
    </row>
    <row r="292" spans="23:26" ht="18" customHeight="1">
      <c r="W292" s="1"/>
      <c r="X292" s="1"/>
      <c r="Y292" s="1"/>
      <c r="Z292" s="1"/>
    </row>
    <row r="293" spans="23:26" ht="18" customHeight="1">
      <c r="W293" s="1"/>
      <c r="X293" s="1"/>
      <c r="Y293" s="1"/>
      <c r="Z293" s="1"/>
    </row>
    <row r="294" spans="23:26" ht="18" customHeight="1">
      <c r="W294" s="1"/>
      <c r="X294" s="1"/>
      <c r="Y294" s="1"/>
      <c r="Z294" s="1"/>
    </row>
    <row r="295" spans="23:26" ht="18" customHeight="1">
      <c r="W295" s="1"/>
      <c r="X295" s="1"/>
      <c r="Y295" s="1"/>
      <c r="Z295" s="1"/>
    </row>
    <row r="296" spans="23:26" ht="18" customHeight="1">
      <c r="W296" s="1"/>
      <c r="X296" s="1"/>
      <c r="Y296" s="1"/>
      <c r="Z296" s="1"/>
    </row>
    <row r="297" spans="23:26" ht="18" customHeight="1">
      <c r="W297" s="1"/>
      <c r="X297" s="1"/>
      <c r="Y297" s="1"/>
      <c r="Z297" s="1"/>
    </row>
    <row r="298" spans="23:26" ht="18" customHeight="1">
      <c r="W298" s="1"/>
      <c r="X298" s="1"/>
      <c r="Y298" s="1"/>
      <c r="Z298" s="1"/>
    </row>
    <row r="299" spans="23:26" ht="18" customHeight="1">
      <c r="W299" s="1"/>
      <c r="X299" s="1"/>
      <c r="Y299" s="1"/>
      <c r="Z299" s="1"/>
    </row>
    <row r="300" spans="23:26" ht="18" customHeight="1">
      <c r="W300" s="1"/>
      <c r="X300" s="1"/>
      <c r="Y300" s="1"/>
      <c r="Z300" s="1"/>
    </row>
    <row r="301" spans="23:26" ht="18" customHeight="1">
      <c r="W301" s="1"/>
      <c r="X301" s="1"/>
      <c r="Y301" s="1"/>
      <c r="Z301" s="1"/>
    </row>
    <row r="302" spans="23:26" ht="18" customHeight="1">
      <c r="W302" s="1"/>
      <c r="X302" s="1"/>
      <c r="Y302" s="1"/>
      <c r="Z302" s="1"/>
    </row>
    <row r="303" spans="23:26" ht="18" customHeight="1">
      <c r="W303" s="1"/>
      <c r="X303" s="1"/>
      <c r="Y303" s="1"/>
      <c r="Z303" s="1"/>
    </row>
    <row r="304" spans="23:26" ht="18" customHeight="1">
      <c r="W304" s="1"/>
      <c r="X304" s="1"/>
      <c r="Y304" s="1"/>
      <c r="Z304" s="1"/>
    </row>
    <row r="305" spans="23:26" ht="18" customHeight="1">
      <c r="W305" s="1"/>
      <c r="X305" s="1"/>
      <c r="Y305" s="1"/>
      <c r="Z305" s="1"/>
    </row>
    <row r="306" spans="23:26" ht="18" customHeight="1">
      <c r="W306" s="1"/>
      <c r="X306" s="1"/>
      <c r="Y306" s="1"/>
      <c r="Z306" s="1"/>
    </row>
    <row r="307" spans="23:26" ht="18" customHeight="1">
      <c r="W307" s="1"/>
      <c r="X307" s="1"/>
      <c r="Y307" s="1"/>
      <c r="Z307" s="1"/>
    </row>
    <row r="308" spans="23:26" ht="18" customHeight="1">
      <c r="W308" s="1"/>
      <c r="X308" s="1"/>
      <c r="Y308" s="1"/>
      <c r="Z308" s="1"/>
    </row>
    <row r="309" spans="23:26" ht="18" customHeight="1">
      <c r="W309" s="1"/>
      <c r="X309" s="1"/>
      <c r="Y309" s="1"/>
      <c r="Z309" s="1"/>
    </row>
    <row r="310" spans="23:26" ht="18" customHeight="1">
      <c r="W310" s="1"/>
      <c r="X310" s="1"/>
      <c r="Y310" s="1"/>
      <c r="Z310" s="1"/>
    </row>
    <row r="311" spans="23:26" ht="18" customHeight="1">
      <c r="W311" s="1"/>
      <c r="X311" s="1"/>
      <c r="Y311" s="1"/>
      <c r="Z311" s="1"/>
    </row>
    <row r="312" spans="23:26" ht="18" customHeight="1">
      <c r="W312" s="1"/>
      <c r="X312" s="1"/>
      <c r="Y312" s="1"/>
      <c r="Z312" s="1"/>
    </row>
    <row r="313" spans="23:26" ht="18" customHeight="1">
      <c r="W313" s="1"/>
      <c r="X313" s="1"/>
      <c r="Y313" s="1"/>
      <c r="Z313" s="1"/>
    </row>
    <row r="314" spans="23:26" ht="18" customHeight="1">
      <c r="W314" s="1"/>
      <c r="X314" s="1"/>
      <c r="Y314" s="1"/>
      <c r="Z314" s="1"/>
    </row>
    <row r="315" spans="23:26" ht="18" customHeight="1">
      <c r="W315" s="1"/>
      <c r="X315" s="1"/>
      <c r="Y315" s="1"/>
      <c r="Z315" s="1"/>
    </row>
    <row r="316" spans="23:26" ht="18" customHeight="1"/>
    <row r="317" spans="23:26" ht="18" customHeight="1"/>
    <row r="318" spans="23:26" ht="18" customHeight="1"/>
    <row r="319" spans="23:26" ht="18" customHeight="1"/>
    <row r="320" spans="23:26"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sheetData>
  <sheetProtection algorithmName="SHA-512" hashValue="r84NpYVIWUx1/HdnLHsh+Nmqg/tQ/imkNLyL4eW4DEI4OvxoYu6yF6P4mPRP+2tuaiXduYbwC+CBYOeYvyESzQ==" saltValue="DqF+64KpJhT61MYkua4HmA==" spinCount="100000" sheet="1" selectLockedCells="1" selectUnlockedCells="1"/>
  <customSheetViews>
    <customSheetView guid="{B940B50E-8F2A-45A2-8B1B-446BBA1CF259}" scale="70" state="hidden" topLeftCell="F22">
      <selection activeCell="AX70" sqref="AX70"/>
      <pageMargins left="0.7" right="0.7" top="0.75" bottom="0.75" header="0.3" footer="0.3"/>
      <pageSetup paperSize="9" orientation="portrait" r:id="rId1"/>
    </customSheetView>
  </customSheetViews>
  <mergeCells count="794">
    <mergeCell ref="HO62:HR62"/>
    <mergeCell ref="FV62:FY62"/>
    <mergeCell ref="GA62:GD62"/>
    <mergeCell ref="GF62:GI62"/>
    <mergeCell ref="GK62:GN62"/>
    <mergeCell ref="GP62:GS62"/>
    <mergeCell ref="GU62:GX62"/>
    <mergeCell ref="GZ62:HC62"/>
    <mergeCell ref="HE62:HH62"/>
    <mergeCell ref="HJ62:HM62"/>
    <mergeCell ref="HO59:HR59"/>
    <mergeCell ref="FV61:FY61"/>
    <mergeCell ref="GA61:GD61"/>
    <mergeCell ref="GF61:GI61"/>
    <mergeCell ref="GK61:GN61"/>
    <mergeCell ref="GP61:GS61"/>
    <mergeCell ref="GU61:GX61"/>
    <mergeCell ref="GZ61:HC61"/>
    <mergeCell ref="HE61:HH61"/>
    <mergeCell ref="HJ61:HM61"/>
    <mergeCell ref="HO61:HR61"/>
    <mergeCell ref="FV59:FY59"/>
    <mergeCell ref="GA59:GD59"/>
    <mergeCell ref="GF59:GI59"/>
    <mergeCell ref="GK59:GN59"/>
    <mergeCell ref="GP59:GS59"/>
    <mergeCell ref="GU59:GX59"/>
    <mergeCell ref="GZ59:HC59"/>
    <mergeCell ref="HE59:HH59"/>
    <mergeCell ref="HJ59:HM59"/>
    <mergeCell ref="HO57:HR57"/>
    <mergeCell ref="FV58:FY58"/>
    <mergeCell ref="GA58:GD58"/>
    <mergeCell ref="GF58:GI58"/>
    <mergeCell ref="GK58:GN58"/>
    <mergeCell ref="GP58:GS58"/>
    <mergeCell ref="GU58:GX58"/>
    <mergeCell ref="GZ58:HC58"/>
    <mergeCell ref="HE58:HH58"/>
    <mergeCell ref="HJ58:HM58"/>
    <mergeCell ref="HO58:HR58"/>
    <mergeCell ref="FV57:FY57"/>
    <mergeCell ref="GA57:GD57"/>
    <mergeCell ref="GF57:GI57"/>
    <mergeCell ref="GK57:GN57"/>
    <mergeCell ref="GP57:GS57"/>
    <mergeCell ref="GU57:GX57"/>
    <mergeCell ref="GZ57:HC57"/>
    <mergeCell ref="HE57:HH57"/>
    <mergeCell ref="HJ57:HM57"/>
    <mergeCell ref="GK51:GN51"/>
    <mergeCell ref="GP51:GS51"/>
    <mergeCell ref="GU51:GX51"/>
    <mergeCell ref="GZ51:HC51"/>
    <mergeCell ref="HE51:HH51"/>
    <mergeCell ref="HJ51:HM51"/>
    <mergeCell ref="HO51:HR51"/>
    <mergeCell ref="FV56:FY56"/>
    <mergeCell ref="GA56:GD56"/>
    <mergeCell ref="GF56:GI56"/>
    <mergeCell ref="GK56:GN56"/>
    <mergeCell ref="GP56:GS56"/>
    <mergeCell ref="GU56:GX56"/>
    <mergeCell ref="GZ56:HC56"/>
    <mergeCell ref="HE56:HH56"/>
    <mergeCell ref="HJ56:HM56"/>
    <mergeCell ref="HO56:HR56"/>
    <mergeCell ref="ER51:EU51"/>
    <mergeCell ref="EW51:EZ51"/>
    <mergeCell ref="FB51:FE51"/>
    <mergeCell ref="FG51:FJ51"/>
    <mergeCell ref="FL51:FO51"/>
    <mergeCell ref="FQ51:FT51"/>
    <mergeCell ref="FV51:FY51"/>
    <mergeCell ref="GA51:GD51"/>
    <mergeCell ref="GF51:GI51"/>
    <mergeCell ref="GZ49:HC49"/>
    <mergeCell ref="HE49:HH49"/>
    <mergeCell ref="HJ49:HM49"/>
    <mergeCell ref="HO49:HR49"/>
    <mergeCell ref="AV51:AY51"/>
    <mergeCell ref="BA51:BD51"/>
    <mergeCell ref="BF51:BI51"/>
    <mergeCell ref="BK51:BN51"/>
    <mergeCell ref="BP51:BS51"/>
    <mergeCell ref="BU51:BX51"/>
    <mergeCell ref="BZ51:CC51"/>
    <mergeCell ref="CE51:CH51"/>
    <mergeCell ref="CJ51:CM51"/>
    <mergeCell ref="CO51:CR51"/>
    <mergeCell ref="CT51:CW51"/>
    <mergeCell ref="CY51:DB51"/>
    <mergeCell ref="DD51:DG51"/>
    <mergeCell ref="DI51:DL51"/>
    <mergeCell ref="DN51:DQ51"/>
    <mergeCell ref="DS51:DV51"/>
    <mergeCell ref="DX51:EA51"/>
    <mergeCell ref="EC51:EF51"/>
    <mergeCell ref="EH51:EK51"/>
    <mergeCell ref="EM51:EP51"/>
    <mergeCell ref="FG49:FJ49"/>
    <mergeCell ref="FL49:FO49"/>
    <mergeCell ref="FQ49:FT49"/>
    <mergeCell ref="FV49:FY49"/>
    <mergeCell ref="GA49:GD49"/>
    <mergeCell ref="GF49:GI49"/>
    <mergeCell ref="GK49:GN49"/>
    <mergeCell ref="GP49:GS49"/>
    <mergeCell ref="GU49:GX49"/>
    <mergeCell ref="HO48:HR48"/>
    <mergeCell ref="AV49:AY49"/>
    <mergeCell ref="BA49:BD49"/>
    <mergeCell ref="BF49:BI49"/>
    <mergeCell ref="BK49:BN49"/>
    <mergeCell ref="BP49:BS49"/>
    <mergeCell ref="BU49:BX49"/>
    <mergeCell ref="BZ49:CC49"/>
    <mergeCell ref="CE49:CH49"/>
    <mergeCell ref="CJ49:CM49"/>
    <mergeCell ref="CO49:CR49"/>
    <mergeCell ref="CT49:CW49"/>
    <mergeCell ref="CY49:DB49"/>
    <mergeCell ref="DD49:DG49"/>
    <mergeCell ref="DI49:DL49"/>
    <mergeCell ref="DN49:DQ49"/>
    <mergeCell ref="DS49:DV49"/>
    <mergeCell ref="DX49:EA49"/>
    <mergeCell ref="EC49:EF49"/>
    <mergeCell ref="EH49:EK49"/>
    <mergeCell ref="EM49:EP49"/>
    <mergeCell ref="ER49:EU49"/>
    <mergeCell ref="EW49:EZ49"/>
    <mergeCell ref="FB49:FE49"/>
    <mergeCell ref="FV48:FY48"/>
    <mergeCell ref="GA48:GD48"/>
    <mergeCell ref="GF48:GI48"/>
    <mergeCell ref="GK48:GN48"/>
    <mergeCell ref="GP48:GS48"/>
    <mergeCell ref="GU48:GX48"/>
    <mergeCell ref="GZ48:HC48"/>
    <mergeCell ref="HE48:HH48"/>
    <mergeCell ref="HJ48:HM48"/>
    <mergeCell ref="EC48:EF48"/>
    <mergeCell ref="EH48:EK48"/>
    <mergeCell ref="EM48:EP48"/>
    <mergeCell ref="ER48:EU48"/>
    <mergeCell ref="EW48:EZ48"/>
    <mergeCell ref="FB48:FE48"/>
    <mergeCell ref="FG48:FJ48"/>
    <mergeCell ref="FL48:FO48"/>
    <mergeCell ref="FQ48:FT48"/>
    <mergeCell ref="GK47:GN47"/>
    <mergeCell ref="GP47:GS47"/>
    <mergeCell ref="GU47:GX47"/>
    <mergeCell ref="GZ47:HC47"/>
    <mergeCell ref="HE47:HH47"/>
    <mergeCell ref="HJ47:HM47"/>
    <mergeCell ref="HO47:HR47"/>
    <mergeCell ref="AV48:AY48"/>
    <mergeCell ref="BA48:BD48"/>
    <mergeCell ref="BF48:BI48"/>
    <mergeCell ref="BK48:BN48"/>
    <mergeCell ref="BP48:BS48"/>
    <mergeCell ref="BU48:BX48"/>
    <mergeCell ref="BZ48:CC48"/>
    <mergeCell ref="CE48:CH48"/>
    <mergeCell ref="CJ48:CM48"/>
    <mergeCell ref="CO48:CR48"/>
    <mergeCell ref="CT48:CW48"/>
    <mergeCell ref="CY48:DB48"/>
    <mergeCell ref="DD48:DG48"/>
    <mergeCell ref="DI48:DL48"/>
    <mergeCell ref="DN48:DQ48"/>
    <mergeCell ref="DS48:DV48"/>
    <mergeCell ref="DX48:EA48"/>
    <mergeCell ref="ER47:EU47"/>
    <mergeCell ref="EW47:EZ47"/>
    <mergeCell ref="FB47:FE47"/>
    <mergeCell ref="FG47:FJ47"/>
    <mergeCell ref="FL47:FO47"/>
    <mergeCell ref="FQ47:FT47"/>
    <mergeCell ref="FV47:FY47"/>
    <mergeCell ref="GA47:GD47"/>
    <mergeCell ref="GF47:GI47"/>
    <mergeCell ref="GZ45:HC45"/>
    <mergeCell ref="HE45:HH45"/>
    <mergeCell ref="HJ45:HM45"/>
    <mergeCell ref="HO45:HR45"/>
    <mergeCell ref="AV47:AY47"/>
    <mergeCell ref="BA47:BD47"/>
    <mergeCell ref="BF47:BI47"/>
    <mergeCell ref="BK47:BN47"/>
    <mergeCell ref="BP47:BS47"/>
    <mergeCell ref="BU47:BX47"/>
    <mergeCell ref="BZ47:CC47"/>
    <mergeCell ref="CE47:CH47"/>
    <mergeCell ref="CJ47:CM47"/>
    <mergeCell ref="CO47:CR47"/>
    <mergeCell ref="CT47:CW47"/>
    <mergeCell ref="CY47:DB47"/>
    <mergeCell ref="DD47:DG47"/>
    <mergeCell ref="DI47:DL47"/>
    <mergeCell ref="DN47:DQ47"/>
    <mergeCell ref="DS47:DV47"/>
    <mergeCell ref="DX47:EA47"/>
    <mergeCell ref="EC47:EF47"/>
    <mergeCell ref="EH47:EK47"/>
    <mergeCell ref="EM47:EP47"/>
    <mergeCell ref="FG45:FJ45"/>
    <mergeCell ref="FL45:FO45"/>
    <mergeCell ref="FQ45:FT45"/>
    <mergeCell ref="FV45:FY45"/>
    <mergeCell ref="GA45:GD45"/>
    <mergeCell ref="GF45:GI45"/>
    <mergeCell ref="GK45:GN45"/>
    <mergeCell ref="GP45:GS45"/>
    <mergeCell ref="GU45:GX45"/>
    <mergeCell ref="HO38:HR38"/>
    <mergeCell ref="AV45:AY45"/>
    <mergeCell ref="BA45:BD45"/>
    <mergeCell ref="BF45:BI45"/>
    <mergeCell ref="BK45:BN45"/>
    <mergeCell ref="BP45:BS45"/>
    <mergeCell ref="BU45:BX45"/>
    <mergeCell ref="BZ45:CC45"/>
    <mergeCell ref="CE45:CH45"/>
    <mergeCell ref="CJ45:CM45"/>
    <mergeCell ref="CO45:CR45"/>
    <mergeCell ref="CT45:CW45"/>
    <mergeCell ref="CY45:DB45"/>
    <mergeCell ref="DD45:DG45"/>
    <mergeCell ref="DI45:DL45"/>
    <mergeCell ref="DN45:DQ45"/>
    <mergeCell ref="DS45:DV45"/>
    <mergeCell ref="DX45:EA45"/>
    <mergeCell ref="EC45:EF45"/>
    <mergeCell ref="EH45:EK45"/>
    <mergeCell ref="EM45:EP45"/>
    <mergeCell ref="ER45:EU45"/>
    <mergeCell ref="EW45:EZ45"/>
    <mergeCell ref="FB45:FE45"/>
    <mergeCell ref="FV38:FY38"/>
    <mergeCell ref="GA38:GD38"/>
    <mergeCell ref="GF38:GI38"/>
    <mergeCell ref="GK38:GN38"/>
    <mergeCell ref="GP38:GS38"/>
    <mergeCell ref="GU38:GX38"/>
    <mergeCell ref="GZ38:HC38"/>
    <mergeCell ref="HE38:HH38"/>
    <mergeCell ref="HJ38:HM38"/>
    <mergeCell ref="HO35:HR35"/>
    <mergeCell ref="FV36:FY36"/>
    <mergeCell ref="GA36:GD36"/>
    <mergeCell ref="GF36:GI36"/>
    <mergeCell ref="GK36:GN36"/>
    <mergeCell ref="GP36:GS36"/>
    <mergeCell ref="GU36:GX36"/>
    <mergeCell ref="GZ36:HC36"/>
    <mergeCell ref="HE36:HH36"/>
    <mergeCell ref="HJ36:HM36"/>
    <mergeCell ref="HO36:HR36"/>
    <mergeCell ref="FV35:FY35"/>
    <mergeCell ref="GA35:GD35"/>
    <mergeCell ref="GF35:GI35"/>
    <mergeCell ref="GK35:GN35"/>
    <mergeCell ref="GP35:GS35"/>
    <mergeCell ref="GU35:GX35"/>
    <mergeCell ref="GZ35:HC35"/>
    <mergeCell ref="HE35:HH35"/>
    <mergeCell ref="HJ35:HM35"/>
    <mergeCell ref="HO32:HR32"/>
    <mergeCell ref="FV34:FY34"/>
    <mergeCell ref="GA34:GD34"/>
    <mergeCell ref="GF34:GI34"/>
    <mergeCell ref="GK34:GN34"/>
    <mergeCell ref="GP34:GS34"/>
    <mergeCell ref="GU34:GX34"/>
    <mergeCell ref="GZ34:HC34"/>
    <mergeCell ref="HE34:HH34"/>
    <mergeCell ref="HJ34:HM34"/>
    <mergeCell ref="HO34:HR34"/>
    <mergeCell ref="FV32:FY32"/>
    <mergeCell ref="GA32:GD32"/>
    <mergeCell ref="GF32:GI32"/>
    <mergeCell ref="GK32:GN32"/>
    <mergeCell ref="GP32:GS32"/>
    <mergeCell ref="GU32:GX32"/>
    <mergeCell ref="GZ32:HC32"/>
    <mergeCell ref="HE32:HH32"/>
    <mergeCell ref="HJ32:HM32"/>
    <mergeCell ref="AQ74:AT74"/>
    <mergeCell ref="AQ75:AT75"/>
    <mergeCell ref="AQ77:AT77"/>
    <mergeCell ref="AQ45:AT45"/>
    <mergeCell ref="AQ47:AT47"/>
    <mergeCell ref="AQ48:AT48"/>
    <mergeCell ref="AQ49:AT49"/>
    <mergeCell ref="AQ51:AT51"/>
    <mergeCell ref="AL72:AO72"/>
    <mergeCell ref="AQ72:AT72"/>
    <mergeCell ref="AQ59:AT59"/>
    <mergeCell ref="AQ61:AT61"/>
    <mergeCell ref="AQ62:AT62"/>
    <mergeCell ref="DS56:DV56"/>
    <mergeCell ref="DS57:DV57"/>
    <mergeCell ref="DS58:DV58"/>
    <mergeCell ref="DS59:DV59"/>
    <mergeCell ref="DS61:DV61"/>
    <mergeCell ref="DS62:DV62"/>
    <mergeCell ref="DN56:DQ56"/>
    <mergeCell ref="DN57:DQ57"/>
    <mergeCell ref="DN58:DQ58"/>
    <mergeCell ref="DN59:DQ59"/>
    <mergeCell ref="DN61:DQ61"/>
    <mergeCell ref="DN62:DQ62"/>
    <mergeCell ref="DI56:DL56"/>
    <mergeCell ref="DI57:DL57"/>
    <mergeCell ref="DI58:DL58"/>
    <mergeCell ref="DI59:DL59"/>
    <mergeCell ref="DI61:DL61"/>
    <mergeCell ref="DI62:DL62"/>
    <mergeCell ref="DD56:DG56"/>
    <mergeCell ref="DD57:DG57"/>
    <mergeCell ref="DD58:DG58"/>
    <mergeCell ref="DD59:DG59"/>
    <mergeCell ref="DD61:DG61"/>
    <mergeCell ref="DD62:DG62"/>
    <mergeCell ref="CY56:DB56"/>
    <mergeCell ref="CY57:DB57"/>
    <mergeCell ref="CY58:DB58"/>
    <mergeCell ref="CY59:DB59"/>
    <mergeCell ref="CY61:DB61"/>
    <mergeCell ref="CY62:DB62"/>
    <mergeCell ref="CT56:CW56"/>
    <mergeCell ref="CT57:CW57"/>
    <mergeCell ref="CT58:CW58"/>
    <mergeCell ref="CT59:CW59"/>
    <mergeCell ref="CT61:CW61"/>
    <mergeCell ref="CT62:CW62"/>
    <mergeCell ref="CO56:CR56"/>
    <mergeCell ref="CO57:CR57"/>
    <mergeCell ref="CO58:CR58"/>
    <mergeCell ref="CO59:CR59"/>
    <mergeCell ref="CO61:CR61"/>
    <mergeCell ref="CO62:CR62"/>
    <mergeCell ref="CJ56:CM56"/>
    <mergeCell ref="CJ57:CM57"/>
    <mergeCell ref="CJ58:CM58"/>
    <mergeCell ref="CJ59:CM59"/>
    <mergeCell ref="CJ61:CM61"/>
    <mergeCell ref="CJ62:CM62"/>
    <mergeCell ref="CE56:CH56"/>
    <mergeCell ref="CE57:CH57"/>
    <mergeCell ref="CE58:CH58"/>
    <mergeCell ref="CE59:CH59"/>
    <mergeCell ref="CE61:CH61"/>
    <mergeCell ref="CE62:CH62"/>
    <mergeCell ref="BZ56:CC56"/>
    <mergeCell ref="BZ57:CC57"/>
    <mergeCell ref="BZ58:CC58"/>
    <mergeCell ref="BZ59:CC59"/>
    <mergeCell ref="BZ61:CC61"/>
    <mergeCell ref="BZ62:CC62"/>
    <mergeCell ref="BF56:BI56"/>
    <mergeCell ref="BF57:BI57"/>
    <mergeCell ref="BF58:BI58"/>
    <mergeCell ref="BF59:BI59"/>
    <mergeCell ref="BF61:BI61"/>
    <mergeCell ref="BF62:BI62"/>
    <mergeCell ref="BU56:BX56"/>
    <mergeCell ref="BU57:BX57"/>
    <mergeCell ref="BU58:BX58"/>
    <mergeCell ref="BU59:BX59"/>
    <mergeCell ref="BU61:BX61"/>
    <mergeCell ref="BU62:BX62"/>
    <mergeCell ref="BK58:BN58"/>
    <mergeCell ref="BK59:BN59"/>
    <mergeCell ref="BK61:BN61"/>
    <mergeCell ref="BK62:BN62"/>
    <mergeCell ref="BP56:BS56"/>
    <mergeCell ref="BP57:BS57"/>
    <mergeCell ref="BP58:BS58"/>
    <mergeCell ref="BP59:BS59"/>
    <mergeCell ref="BP61:BS61"/>
    <mergeCell ref="BP62:BS62"/>
    <mergeCell ref="BK56:BN56"/>
    <mergeCell ref="BK57:BN57"/>
    <mergeCell ref="AV56:AY56"/>
    <mergeCell ref="AV57:AY57"/>
    <mergeCell ref="AV58:AY58"/>
    <mergeCell ref="AV59:AY59"/>
    <mergeCell ref="AV61:AY61"/>
    <mergeCell ref="AV62:AY62"/>
    <mergeCell ref="AQ56:AT56"/>
    <mergeCell ref="AQ57:AT57"/>
    <mergeCell ref="BA56:BD56"/>
    <mergeCell ref="BA57:BD57"/>
    <mergeCell ref="BA58:BD58"/>
    <mergeCell ref="BA59:BD59"/>
    <mergeCell ref="BA61:BD61"/>
    <mergeCell ref="BA62:BD62"/>
    <mergeCell ref="DS36:DV36"/>
    <mergeCell ref="DS34:DV34"/>
    <mergeCell ref="DD38:DG38"/>
    <mergeCell ref="DI38:DL38"/>
    <mergeCell ref="DN38:DQ38"/>
    <mergeCell ref="DS32:DV32"/>
    <mergeCell ref="DS35:DV35"/>
    <mergeCell ref="DS38:DV38"/>
    <mergeCell ref="DD35:DG35"/>
    <mergeCell ref="DI35:DL35"/>
    <mergeCell ref="DN35:DQ35"/>
    <mergeCell ref="DD36:DG36"/>
    <mergeCell ref="DI36:DL36"/>
    <mergeCell ref="DN36:DQ36"/>
    <mergeCell ref="DD32:DG32"/>
    <mergeCell ref="DI32:DL32"/>
    <mergeCell ref="DN32:DQ32"/>
    <mergeCell ref="DD34:DG34"/>
    <mergeCell ref="DI34:DL34"/>
    <mergeCell ref="DN34:DQ34"/>
    <mergeCell ref="CT32:CW32"/>
    <mergeCell ref="CY32:DB32"/>
    <mergeCell ref="CT35:CW35"/>
    <mergeCell ref="CY35:DB35"/>
    <mergeCell ref="CT38:CW38"/>
    <mergeCell ref="CY38:DB38"/>
    <mergeCell ref="BZ35:CC35"/>
    <mergeCell ref="CE35:CH35"/>
    <mergeCell ref="CJ35:CM35"/>
    <mergeCell ref="CO35:CR35"/>
    <mergeCell ref="CT36:CW36"/>
    <mergeCell ref="CY36:DB36"/>
    <mergeCell ref="CT34:CW34"/>
    <mergeCell ref="CY34:DB34"/>
    <mergeCell ref="BZ38:CC38"/>
    <mergeCell ref="CE38:CH38"/>
    <mergeCell ref="CJ38:CM38"/>
    <mergeCell ref="CO38:CR38"/>
    <mergeCell ref="BU36:BX36"/>
    <mergeCell ref="BZ36:CC36"/>
    <mergeCell ref="CE36:CH36"/>
    <mergeCell ref="CJ36:CM36"/>
    <mergeCell ref="CO36:CR36"/>
    <mergeCell ref="BZ32:CC32"/>
    <mergeCell ref="CE32:CH32"/>
    <mergeCell ref="CJ32:CM32"/>
    <mergeCell ref="CO32:CR32"/>
    <mergeCell ref="BU34:BX34"/>
    <mergeCell ref="BZ34:CC34"/>
    <mergeCell ref="CE34:CH34"/>
    <mergeCell ref="CJ34:CM34"/>
    <mergeCell ref="CO34:CR34"/>
    <mergeCell ref="AV38:AY38"/>
    <mergeCell ref="BA38:BD38"/>
    <mergeCell ref="BF38:BI38"/>
    <mergeCell ref="BK38:BN38"/>
    <mergeCell ref="BP38:BS38"/>
    <mergeCell ref="BU32:BX32"/>
    <mergeCell ref="BU35:BX35"/>
    <mergeCell ref="BU38:BX38"/>
    <mergeCell ref="AV35:AY35"/>
    <mergeCell ref="BA35:BD35"/>
    <mergeCell ref="BF35:BI35"/>
    <mergeCell ref="BK35:BN35"/>
    <mergeCell ref="BP35:BS35"/>
    <mergeCell ref="AV36:AY36"/>
    <mergeCell ref="BA36:BD36"/>
    <mergeCell ref="BF36:BI36"/>
    <mergeCell ref="BK36:BN36"/>
    <mergeCell ref="BP36:BS36"/>
    <mergeCell ref="AV32:AY32"/>
    <mergeCell ref="BA32:BD32"/>
    <mergeCell ref="BF32:BI32"/>
    <mergeCell ref="BK32:BN32"/>
    <mergeCell ref="BP32:BS32"/>
    <mergeCell ref="AV34:AY34"/>
    <mergeCell ref="BA34:BD34"/>
    <mergeCell ref="BF34:BI34"/>
    <mergeCell ref="BK34:BN34"/>
    <mergeCell ref="BP34:BS34"/>
    <mergeCell ref="S79:V79"/>
    <mergeCell ref="W79:Z79"/>
    <mergeCell ref="S80:V80"/>
    <mergeCell ref="W80:Z80"/>
    <mergeCell ref="AQ32:AT32"/>
    <mergeCell ref="AQ34:AT34"/>
    <mergeCell ref="AQ35:AT35"/>
    <mergeCell ref="AQ36:AT36"/>
    <mergeCell ref="AQ38:AT38"/>
    <mergeCell ref="AQ58:AT58"/>
    <mergeCell ref="AL74:AO74"/>
    <mergeCell ref="W75:Z75"/>
    <mergeCell ref="AB75:AE75"/>
    <mergeCell ref="AG75:AJ75"/>
    <mergeCell ref="S77:V77"/>
    <mergeCell ref="W77:Z77"/>
    <mergeCell ref="AB77:AE77"/>
    <mergeCell ref="AG77:AJ77"/>
    <mergeCell ref="AL75:AO75"/>
    <mergeCell ref="AL77:AO77"/>
    <mergeCell ref="W72:Z72"/>
    <mergeCell ref="AB72:AE72"/>
    <mergeCell ref="AG72:AJ72"/>
    <mergeCell ref="W74:Z74"/>
    <mergeCell ref="AB74:AE74"/>
    <mergeCell ref="AG74:AJ74"/>
    <mergeCell ref="AL45:AO45"/>
    <mergeCell ref="AL47:AO47"/>
    <mergeCell ref="AL48:AO48"/>
    <mergeCell ref="AL49:AO49"/>
    <mergeCell ref="AL51:AO51"/>
    <mergeCell ref="AL62:AO62"/>
    <mergeCell ref="W64:Z64"/>
    <mergeCell ref="W59:Z59"/>
    <mergeCell ref="AB59:AE59"/>
    <mergeCell ref="AG59:AJ59"/>
    <mergeCell ref="AL59:AO59"/>
    <mergeCell ref="W61:Z61"/>
    <mergeCell ref="AB61:AE61"/>
    <mergeCell ref="AG61:AJ61"/>
    <mergeCell ref="AL61:AO61"/>
    <mergeCell ref="AL56:AO56"/>
    <mergeCell ref="AL57:AO57"/>
    <mergeCell ref="W58:Z58"/>
    <mergeCell ref="S70:V70"/>
    <mergeCell ref="W70:Z70"/>
    <mergeCell ref="S30:V30"/>
    <mergeCell ref="S43:V43"/>
    <mergeCell ref="S56:V56"/>
    <mergeCell ref="S57:V57"/>
    <mergeCell ref="S59:V59"/>
    <mergeCell ref="AL32:AO32"/>
    <mergeCell ref="AL34:AO34"/>
    <mergeCell ref="AL35:AO35"/>
    <mergeCell ref="AL36:AO36"/>
    <mergeCell ref="AL38:AO38"/>
    <mergeCell ref="W65:Z65"/>
    <mergeCell ref="S36:V36"/>
    <mergeCell ref="S38:V38"/>
    <mergeCell ref="S40:V40"/>
    <mergeCell ref="S49:V49"/>
    <mergeCell ref="S51:V51"/>
    <mergeCell ref="S53:V53"/>
    <mergeCell ref="S64:V64"/>
    <mergeCell ref="S65:V65"/>
    <mergeCell ref="W62:Z62"/>
    <mergeCell ref="AB62:AE62"/>
    <mergeCell ref="AG62:AJ62"/>
    <mergeCell ref="AB58:AE58"/>
    <mergeCell ref="AG58:AJ58"/>
    <mergeCell ref="AL58:AO58"/>
    <mergeCell ref="W51:Z51"/>
    <mergeCell ref="AB51:AE51"/>
    <mergeCell ref="AG51:AJ51"/>
    <mergeCell ref="W53:Z53"/>
    <mergeCell ref="W56:Z56"/>
    <mergeCell ref="W57:Z57"/>
    <mergeCell ref="AB56:AE56"/>
    <mergeCell ref="AB57:AE57"/>
    <mergeCell ref="AG56:AJ56"/>
    <mergeCell ref="AG57:AJ57"/>
    <mergeCell ref="W48:Z48"/>
    <mergeCell ref="AB48:AE48"/>
    <mergeCell ref="AG48:AJ48"/>
    <mergeCell ref="W49:Z49"/>
    <mergeCell ref="AB49:AE49"/>
    <mergeCell ref="AG49:AJ49"/>
    <mergeCell ref="W45:Z45"/>
    <mergeCell ref="AB45:AE45"/>
    <mergeCell ref="AG45:AJ45"/>
    <mergeCell ref="W47:Z47"/>
    <mergeCell ref="AB47:AE47"/>
    <mergeCell ref="AG47:AJ47"/>
    <mergeCell ref="W38:Z38"/>
    <mergeCell ref="AB38:AE38"/>
    <mergeCell ref="AG38:AJ38"/>
    <mergeCell ref="W40:Z40"/>
    <mergeCell ref="W43:Z43"/>
    <mergeCell ref="W36:Z36"/>
    <mergeCell ref="AB36:AE36"/>
    <mergeCell ref="AG36:AJ36"/>
    <mergeCell ref="W35:Z35"/>
    <mergeCell ref="AB35:AE35"/>
    <mergeCell ref="AG35:AJ35"/>
    <mergeCell ref="W30:Z30"/>
    <mergeCell ref="W32:Z32"/>
    <mergeCell ref="AB32:AE32"/>
    <mergeCell ref="AG32:AJ32"/>
    <mergeCell ref="W34:Z34"/>
    <mergeCell ref="AB34:AE34"/>
    <mergeCell ref="AG34:AJ34"/>
    <mergeCell ref="B24:H24"/>
    <mergeCell ref="I24:K24"/>
    <mergeCell ref="L24:M24"/>
    <mergeCell ref="N24:Q24"/>
    <mergeCell ref="B27:H27"/>
    <mergeCell ref="I27:K27"/>
    <mergeCell ref="L27:M27"/>
    <mergeCell ref="N27:Q27"/>
    <mergeCell ref="B28:H28"/>
    <mergeCell ref="I28:K28"/>
    <mergeCell ref="L28:M28"/>
    <mergeCell ref="N28:Q28"/>
    <mergeCell ref="I22:K22"/>
    <mergeCell ref="L22:M22"/>
    <mergeCell ref="N22:Q22"/>
    <mergeCell ref="B20:H20"/>
    <mergeCell ref="I20:K20"/>
    <mergeCell ref="L20:M20"/>
    <mergeCell ref="N20:Q20"/>
    <mergeCell ref="L21:M21"/>
    <mergeCell ref="N21:Q21"/>
    <mergeCell ref="L5:M5"/>
    <mergeCell ref="L6:M6"/>
    <mergeCell ref="L7:M7"/>
    <mergeCell ref="L8:M8"/>
    <mergeCell ref="L9:M9"/>
    <mergeCell ref="N9:Q9"/>
    <mergeCell ref="B10:H10"/>
    <mergeCell ref="I10:K10"/>
    <mergeCell ref="N10:Q10"/>
    <mergeCell ref="B11:H11"/>
    <mergeCell ref="I11:K11"/>
    <mergeCell ref="N11:Q11"/>
    <mergeCell ref="L10:M10"/>
    <mergeCell ref="L11:M11"/>
    <mergeCell ref="B21:H21"/>
    <mergeCell ref="I21:K21"/>
    <mergeCell ref="N5:Q5"/>
    <mergeCell ref="N6:Q6"/>
    <mergeCell ref="N7:Q7"/>
    <mergeCell ref="N8:Q8"/>
    <mergeCell ref="N14:Q14"/>
    <mergeCell ref="B8:H8"/>
    <mergeCell ref="I8:K8"/>
    <mergeCell ref="B14:H14"/>
    <mergeCell ref="I14:K14"/>
    <mergeCell ref="B9:H9"/>
    <mergeCell ref="I9:K9"/>
    <mergeCell ref="B6:H6"/>
    <mergeCell ref="I6:K6"/>
    <mergeCell ref="B7:H7"/>
    <mergeCell ref="I7:K7"/>
    <mergeCell ref="B5:H5"/>
    <mergeCell ref="I5:K5"/>
    <mergeCell ref="DX32:EA32"/>
    <mergeCell ref="DX34:EA34"/>
    <mergeCell ref="DX35:EA35"/>
    <mergeCell ref="DX36:EA36"/>
    <mergeCell ref="DX38:EA38"/>
    <mergeCell ref="EC32:EF32"/>
    <mergeCell ref="EC34:EF34"/>
    <mergeCell ref="EC35:EF35"/>
    <mergeCell ref="EC36:EF36"/>
    <mergeCell ref="EC38:EF38"/>
    <mergeCell ref="EH32:EK32"/>
    <mergeCell ref="EH34:EK34"/>
    <mergeCell ref="EH35:EK35"/>
    <mergeCell ref="EH36:EK36"/>
    <mergeCell ref="EH38:EK38"/>
    <mergeCell ref="EM32:EP32"/>
    <mergeCell ref="EM34:EP34"/>
    <mergeCell ref="EM35:EP35"/>
    <mergeCell ref="EM36:EP36"/>
    <mergeCell ref="EM38:EP38"/>
    <mergeCell ref="ER32:EU32"/>
    <mergeCell ref="ER34:EU34"/>
    <mergeCell ref="ER35:EU35"/>
    <mergeCell ref="ER36:EU36"/>
    <mergeCell ref="ER38:EU38"/>
    <mergeCell ref="EW32:EZ32"/>
    <mergeCell ref="EW34:EZ34"/>
    <mergeCell ref="EW35:EZ35"/>
    <mergeCell ref="EW36:EZ36"/>
    <mergeCell ref="EW38:EZ38"/>
    <mergeCell ref="FB32:FE32"/>
    <mergeCell ref="FB34:FE34"/>
    <mergeCell ref="FB35:FE35"/>
    <mergeCell ref="FB36:FE36"/>
    <mergeCell ref="FB38:FE38"/>
    <mergeCell ref="FG32:FJ32"/>
    <mergeCell ref="FG34:FJ34"/>
    <mergeCell ref="FG35:FJ35"/>
    <mergeCell ref="FG36:FJ36"/>
    <mergeCell ref="FG38:FJ38"/>
    <mergeCell ref="FL32:FO32"/>
    <mergeCell ref="FL34:FO34"/>
    <mergeCell ref="FL35:FO35"/>
    <mergeCell ref="FL36:FO36"/>
    <mergeCell ref="FL38:FO38"/>
    <mergeCell ref="FQ32:FT32"/>
    <mergeCell ref="FQ34:FT34"/>
    <mergeCell ref="FQ35:FT35"/>
    <mergeCell ref="FQ36:FT36"/>
    <mergeCell ref="FQ38:FT38"/>
    <mergeCell ref="DX56:EA56"/>
    <mergeCell ref="DX57:EA57"/>
    <mergeCell ref="DX58:EA58"/>
    <mergeCell ref="DX59:EA59"/>
    <mergeCell ref="DX61:EA61"/>
    <mergeCell ref="DX62:EA62"/>
    <mergeCell ref="EC56:EF56"/>
    <mergeCell ref="EC57:EF57"/>
    <mergeCell ref="EC58:EF58"/>
    <mergeCell ref="EC59:EF59"/>
    <mergeCell ref="EC61:EF61"/>
    <mergeCell ref="EC62:EF62"/>
    <mergeCell ref="EH56:EK56"/>
    <mergeCell ref="EH57:EK57"/>
    <mergeCell ref="EH58:EK58"/>
    <mergeCell ref="EH59:EK59"/>
    <mergeCell ref="EH61:EK61"/>
    <mergeCell ref="EH62:EK62"/>
    <mergeCell ref="EM56:EP56"/>
    <mergeCell ref="EM57:EP57"/>
    <mergeCell ref="EM58:EP58"/>
    <mergeCell ref="EM59:EP59"/>
    <mergeCell ref="EM61:EP61"/>
    <mergeCell ref="EM62:EP62"/>
    <mergeCell ref="ER56:EU56"/>
    <mergeCell ref="ER57:EU57"/>
    <mergeCell ref="ER58:EU58"/>
    <mergeCell ref="ER59:EU59"/>
    <mergeCell ref="ER61:EU61"/>
    <mergeCell ref="ER62:EU62"/>
    <mergeCell ref="EW56:EZ56"/>
    <mergeCell ref="EW57:EZ57"/>
    <mergeCell ref="EW58:EZ58"/>
    <mergeCell ref="EW59:EZ59"/>
    <mergeCell ref="EW61:EZ61"/>
    <mergeCell ref="EW62:EZ62"/>
    <mergeCell ref="FB56:FE56"/>
    <mergeCell ref="FB57:FE57"/>
    <mergeCell ref="FB58:FE58"/>
    <mergeCell ref="FB59:FE59"/>
    <mergeCell ref="FB61:FE61"/>
    <mergeCell ref="FB62:FE62"/>
    <mergeCell ref="FG56:FJ56"/>
    <mergeCell ref="FG57:FJ57"/>
    <mergeCell ref="FG58:FJ58"/>
    <mergeCell ref="FG59:FJ59"/>
    <mergeCell ref="FG61:FJ61"/>
    <mergeCell ref="FG62:FJ62"/>
    <mergeCell ref="FL56:FO56"/>
    <mergeCell ref="FL57:FO57"/>
    <mergeCell ref="FL58:FO58"/>
    <mergeCell ref="FL59:FO59"/>
    <mergeCell ref="FL61:FO61"/>
    <mergeCell ref="FL62:FO62"/>
    <mergeCell ref="FQ56:FT56"/>
    <mergeCell ref="FQ57:FT57"/>
    <mergeCell ref="FQ58:FT58"/>
    <mergeCell ref="FQ59:FT59"/>
    <mergeCell ref="FQ61:FT61"/>
    <mergeCell ref="FQ62:FT62"/>
    <mergeCell ref="B12:H12"/>
    <mergeCell ref="I12:K12"/>
    <mergeCell ref="L12:M12"/>
    <mergeCell ref="N12:Q12"/>
    <mergeCell ref="AV72:AY72"/>
    <mergeCell ref="AV74:AY74"/>
    <mergeCell ref="AV75:AY75"/>
    <mergeCell ref="AV77:AY77"/>
    <mergeCell ref="BA72:BD72"/>
    <mergeCell ref="BA77:BD77"/>
    <mergeCell ref="L13:M13"/>
    <mergeCell ref="L14:M14"/>
    <mergeCell ref="B19:H19"/>
    <mergeCell ref="I19:K19"/>
    <mergeCell ref="L19:M19"/>
    <mergeCell ref="N19:Q19"/>
    <mergeCell ref="B13:H13"/>
    <mergeCell ref="I13:K13"/>
    <mergeCell ref="N13:Q13"/>
    <mergeCell ref="B23:H23"/>
    <mergeCell ref="I23:K23"/>
    <mergeCell ref="L23:M23"/>
    <mergeCell ref="N23:Q23"/>
    <mergeCell ref="B22:H22"/>
    <mergeCell ref="BP77:BS77"/>
    <mergeCell ref="BF72:BI72"/>
    <mergeCell ref="BK72:BN72"/>
    <mergeCell ref="BP72:BS72"/>
    <mergeCell ref="BA74:BD74"/>
    <mergeCell ref="BF74:BI74"/>
    <mergeCell ref="BK74:BN74"/>
    <mergeCell ref="BP74:BS74"/>
    <mergeCell ref="BA75:BD75"/>
    <mergeCell ref="BF75:BI75"/>
    <mergeCell ref="BK75:BN75"/>
    <mergeCell ref="BP75:BS75"/>
    <mergeCell ref="BF77:BI77"/>
    <mergeCell ref="BK77:BN77"/>
  </mergeCells>
  <phoneticPr fontId="1"/>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R579"/>
  <sheetViews>
    <sheetView zoomScale="70" zoomScaleNormal="70" zoomScalePageLayoutView="90" workbookViewId="0">
      <selection activeCell="N12" sqref="N12:Q12"/>
    </sheetView>
  </sheetViews>
  <sheetFormatPr defaultColWidth="13" defaultRowHeight="19.8"/>
  <cols>
    <col min="1" max="226" width="3.6328125" customWidth="1"/>
  </cols>
  <sheetData>
    <row r="1" spans="1:17" s="1" customFormat="1" ht="14.4"/>
    <row r="2" spans="1:17" s="1" customFormat="1" ht="20.100000000000001" customHeight="1">
      <c r="A2" s="3" t="s">
        <v>43</v>
      </c>
    </row>
    <row r="3" spans="1:17" s="1" customFormat="1" ht="18" customHeight="1"/>
    <row r="4" spans="1:17" s="1" customFormat="1" ht="18" customHeight="1" thickBot="1">
      <c r="B4" s="2" t="s">
        <v>26</v>
      </c>
    </row>
    <row r="5" spans="1:17" s="1" customFormat="1" ht="18" customHeight="1">
      <c r="B5" s="502" t="s">
        <v>0</v>
      </c>
      <c r="C5" s="503"/>
      <c r="D5" s="503"/>
      <c r="E5" s="503"/>
      <c r="F5" s="503"/>
      <c r="G5" s="503"/>
      <c r="H5" s="503"/>
      <c r="I5" s="504" t="s">
        <v>1</v>
      </c>
      <c r="J5" s="505"/>
      <c r="K5" s="505"/>
      <c r="L5" s="504" t="s">
        <v>37</v>
      </c>
      <c r="M5" s="506"/>
      <c r="N5" s="504" t="s">
        <v>2</v>
      </c>
      <c r="O5" s="505"/>
      <c r="P5" s="505"/>
      <c r="Q5" s="507"/>
    </row>
    <row r="6" spans="1:17" s="1" customFormat="1" ht="18" customHeight="1">
      <c r="B6" s="508" t="s">
        <v>15</v>
      </c>
      <c r="C6" s="509"/>
      <c r="D6" s="509"/>
      <c r="E6" s="509"/>
      <c r="F6" s="509"/>
      <c r="G6" s="509"/>
      <c r="H6" s="509"/>
      <c r="I6" s="494" t="s">
        <v>29</v>
      </c>
      <c r="J6" s="494"/>
      <c r="K6" s="495"/>
      <c r="L6" s="495" t="s">
        <v>7</v>
      </c>
      <c r="M6" s="496"/>
      <c r="N6" s="497">
        <v>450</v>
      </c>
      <c r="O6" s="498"/>
      <c r="P6" s="498"/>
      <c r="Q6" s="499"/>
    </row>
    <row r="7" spans="1:17" s="1" customFormat="1" ht="18" customHeight="1">
      <c r="B7" s="508" t="s">
        <v>17</v>
      </c>
      <c r="C7" s="509"/>
      <c r="D7" s="509"/>
      <c r="E7" s="509"/>
      <c r="F7" s="509"/>
      <c r="G7" s="509"/>
      <c r="H7" s="509"/>
      <c r="I7" s="494" t="s">
        <v>30</v>
      </c>
      <c r="J7" s="494"/>
      <c r="K7" s="495"/>
      <c r="L7" s="495" t="s">
        <v>24</v>
      </c>
      <c r="M7" s="496"/>
      <c r="N7" s="497">
        <v>90</v>
      </c>
      <c r="O7" s="498"/>
      <c r="P7" s="498"/>
      <c r="Q7" s="499"/>
    </row>
    <row r="8" spans="1:17" s="1" customFormat="1" ht="18" customHeight="1">
      <c r="B8" s="508" t="s">
        <v>16</v>
      </c>
      <c r="C8" s="509"/>
      <c r="D8" s="509"/>
      <c r="E8" s="509"/>
      <c r="F8" s="509"/>
      <c r="G8" s="509"/>
      <c r="H8" s="509"/>
      <c r="I8" s="494" t="s">
        <v>31</v>
      </c>
      <c r="J8" s="494"/>
      <c r="K8" s="495"/>
      <c r="L8" s="495" t="s">
        <v>24</v>
      </c>
      <c r="M8" s="496"/>
      <c r="N8" s="497">
        <v>330</v>
      </c>
      <c r="O8" s="498"/>
      <c r="P8" s="498"/>
      <c r="Q8" s="499"/>
    </row>
    <row r="9" spans="1:17" s="1" customFormat="1" ht="18" customHeight="1">
      <c r="B9" s="508" t="s">
        <v>20</v>
      </c>
      <c r="C9" s="509"/>
      <c r="D9" s="509"/>
      <c r="E9" s="509"/>
      <c r="F9" s="509"/>
      <c r="G9" s="509"/>
      <c r="H9" s="509"/>
      <c r="I9" s="494" t="s">
        <v>32</v>
      </c>
      <c r="J9" s="494"/>
      <c r="K9" s="495"/>
      <c r="L9" s="495" t="s">
        <v>24</v>
      </c>
      <c r="M9" s="496"/>
      <c r="N9" s="497">
        <v>380</v>
      </c>
      <c r="O9" s="498"/>
      <c r="P9" s="498"/>
      <c r="Q9" s="499"/>
    </row>
    <row r="10" spans="1:17" s="1" customFormat="1" ht="18" customHeight="1">
      <c r="B10" s="508" t="s">
        <v>18</v>
      </c>
      <c r="C10" s="509"/>
      <c r="D10" s="509"/>
      <c r="E10" s="509"/>
      <c r="F10" s="509"/>
      <c r="G10" s="509"/>
      <c r="H10" s="509"/>
      <c r="I10" s="494" t="s">
        <v>33</v>
      </c>
      <c r="J10" s="494"/>
      <c r="K10" s="495"/>
      <c r="L10" s="495" t="s">
        <v>25</v>
      </c>
      <c r="M10" s="496"/>
      <c r="N10" s="497">
        <v>13.500999999999999</v>
      </c>
      <c r="O10" s="498"/>
      <c r="P10" s="498"/>
      <c r="Q10" s="499"/>
    </row>
    <row r="11" spans="1:17" s="1" customFormat="1" ht="18" customHeight="1">
      <c r="B11" s="508" t="s">
        <v>19</v>
      </c>
      <c r="C11" s="509"/>
      <c r="D11" s="509"/>
      <c r="E11" s="509"/>
      <c r="F11" s="509"/>
      <c r="G11" s="509"/>
      <c r="H11" s="509"/>
      <c r="I11" s="494" t="s">
        <v>34</v>
      </c>
      <c r="J11" s="494"/>
      <c r="K11" s="495"/>
      <c r="L11" s="495" t="s">
        <v>25</v>
      </c>
      <c r="M11" s="496"/>
      <c r="N11" s="497">
        <v>10.500999999999999</v>
      </c>
      <c r="O11" s="498"/>
      <c r="P11" s="498"/>
      <c r="Q11" s="499"/>
    </row>
    <row r="12" spans="1:17" s="1" customFormat="1" ht="18" customHeight="1">
      <c r="B12" s="492" t="s">
        <v>119</v>
      </c>
      <c r="C12" s="493"/>
      <c r="D12" s="493"/>
      <c r="E12" s="493"/>
      <c r="F12" s="493"/>
      <c r="G12" s="493"/>
      <c r="H12" s="493"/>
      <c r="I12" s="494" t="s">
        <v>89</v>
      </c>
      <c r="J12" s="494"/>
      <c r="K12" s="495"/>
      <c r="L12" s="495" t="s">
        <v>88</v>
      </c>
      <c r="M12" s="496"/>
      <c r="N12" s="497">
        <v>2.25</v>
      </c>
      <c r="O12" s="498"/>
      <c r="P12" s="498"/>
      <c r="Q12" s="499"/>
    </row>
    <row r="13" spans="1:17" s="1" customFormat="1" ht="18" customHeight="1">
      <c r="B13" s="508" t="s">
        <v>21</v>
      </c>
      <c r="C13" s="509"/>
      <c r="D13" s="509"/>
      <c r="E13" s="509"/>
      <c r="F13" s="509"/>
      <c r="G13" s="509"/>
      <c r="H13" s="509"/>
      <c r="I13" s="494" t="s">
        <v>35</v>
      </c>
      <c r="J13" s="494"/>
      <c r="K13" s="495"/>
      <c r="L13" s="495" t="s">
        <v>23</v>
      </c>
      <c r="M13" s="496"/>
      <c r="N13" s="497">
        <v>0.9</v>
      </c>
      <c r="O13" s="498"/>
      <c r="P13" s="498"/>
      <c r="Q13" s="499"/>
    </row>
    <row r="14" spans="1:17" s="1" customFormat="1" ht="18" customHeight="1" thickBot="1">
      <c r="B14" s="525" t="s">
        <v>22</v>
      </c>
      <c r="C14" s="526"/>
      <c r="D14" s="526"/>
      <c r="E14" s="526"/>
      <c r="F14" s="526"/>
      <c r="G14" s="526"/>
      <c r="H14" s="526"/>
      <c r="I14" s="527" t="s">
        <v>36</v>
      </c>
      <c r="J14" s="527"/>
      <c r="K14" s="500"/>
      <c r="L14" s="500" t="s">
        <v>23</v>
      </c>
      <c r="M14" s="501"/>
      <c r="N14" s="522">
        <v>0.8</v>
      </c>
      <c r="O14" s="523"/>
      <c r="P14" s="523"/>
      <c r="Q14" s="524"/>
    </row>
    <row r="15" spans="1:17" s="1" customFormat="1" ht="18" customHeight="1">
      <c r="B15" s="4"/>
      <c r="C15" s="4"/>
      <c r="D15" s="4"/>
      <c r="E15" s="4"/>
      <c r="F15" s="4"/>
      <c r="G15" s="4"/>
      <c r="H15" s="4"/>
      <c r="I15" s="4"/>
      <c r="J15" s="4"/>
      <c r="K15" s="4"/>
      <c r="L15" s="4"/>
      <c r="M15" s="4"/>
      <c r="N15" s="4"/>
    </row>
    <row r="16" spans="1:17" s="1" customFormat="1" ht="18" customHeight="1">
      <c r="B16" s="4"/>
      <c r="C16" s="4"/>
      <c r="D16" s="4"/>
      <c r="E16" s="4"/>
      <c r="F16" s="4"/>
      <c r="G16" s="4"/>
      <c r="H16" s="4"/>
      <c r="I16" s="4"/>
      <c r="J16" s="4"/>
      <c r="K16" s="4"/>
      <c r="L16" s="4"/>
      <c r="M16" s="4"/>
      <c r="N16" s="4"/>
    </row>
    <row r="17" spans="2:226" s="1" customFormat="1" ht="18" customHeight="1">
      <c r="B17" s="2" t="s">
        <v>38</v>
      </c>
    </row>
    <row r="18" spans="2:226" s="1" customFormat="1" ht="18" customHeight="1" thickBot="1">
      <c r="B18" s="2" t="s">
        <v>63</v>
      </c>
    </row>
    <row r="19" spans="2:226" s="1" customFormat="1" ht="18" customHeight="1">
      <c r="B19" s="502" t="s">
        <v>0</v>
      </c>
      <c r="C19" s="503"/>
      <c r="D19" s="503"/>
      <c r="E19" s="503"/>
      <c r="F19" s="503"/>
      <c r="G19" s="503"/>
      <c r="H19" s="503"/>
      <c r="I19" s="504" t="s">
        <v>1</v>
      </c>
      <c r="J19" s="505"/>
      <c r="K19" s="505"/>
      <c r="L19" s="504" t="s">
        <v>37</v>
      </c>
      <c r="M19" s="506"/>
      <c r="N19" s="504" t="s">
        <v>2</v>
      </c>
      <c r="O19" s="505"/>
      <c r="P19" s="505"/>
      <c r="Q19" s="507"/>
    </row>
    <row r="20" spans="2:226" s="1" customFormat="1" ht="18" customHeight="1">
      <c r="B20" s="510" t="s">
        <v>9</v>
      </c>
      <c r="C20" s="511"/>
      <c r="D20" s="511"/>
      <c r="E20" s="511"/>
      <c r="F20" s="511"/>
      <c r="G20" s="511"/>
      <c r="H20" s="512"/>
      <c r="I20" s="488" t="s">
        <v>39</v>
      </c>
      <c r="J20" s="488"/>
      <c r="K20" s="488"/>
      <c r="L20" s="495" t="s">
        <v>7</v>
      </c>
      <c r="M20" s="496"/>
      <c r="N20" s="497" t="str">
        <f ca="1">'最大、最小接続数計算'!M11</f>
        <v>-</v>
      </c>
      <c r="O20" s="498"/>
      <c r="P20" s="498"/>
      <c r="Q20" s="499"/>
    </row>
    <row r="21" spans="2:226" s="1" customFormat="1" ht="18" customHeight="1">
      <c r="B21" s="510" t="s">
        <v>10</v>
      </c>
      <c r="C21" s="511"/>
      <c r="D21" s="511"/>
      <c r="E21" s="511"/>
      <c r="F21" s="511"/>
      <c r="G21" s="511"/>
      <c r="H21" s="512"/>
      <c r="I21" s="488" t="s">
        <v>40</v>
      </c>
      <c r="J21" s="488"/>
      <c r="K21" s="488"/>
      <c r="L21" s="495" t="s">
        <v>25</v>
      </c>
      <c r="M21" s="496"/>
      <c r="N21" s="497" t="str">
        <f ca="1">'最大、最小接続数計算'!M12</f>
        <v>-</v>
      </c>
      <c r="O21" s="498"/>
      <c r="P21" s="498"/>
      <c r="Q21" s="499"/>
    </row>
    <row r="22" spans="2:226" s="1" customFormat="1" ht="18" customHeight="1">
      <c r="B22" s="510" t="s">
        <v>151</v>
      </c>
      <c r="C22" s="511"/>
      <c r="D22" s="511"/>
      <c r="E22" s="511"/>
      <c r="F22" s="511"/>
      <c r="G22" s="511"/>
      <c r="H22" s="512"/>
      <c r="I22" s="488" t="s">
        <v>12</v>
      </c>
      <c r="J22" s="488"/>
      <c r="K22" s="488"/>
      <c r="L22" s="495" t="s">
        <v>24</v>
      </c>
      <c r="M22" s="496"/>
      <c r="N22" s="497" t="str">
        <f ca="1">'最大、最小接続数計算'!M13</f>
        <v>-</v>
      </c>
      <c r="O22" s="498"/>
      <c r="P22" s="498"/>
      <c r="Q22" s="499"/>
    </row>
    <row r="23" spans="2:226" s="1" customFormat="1" ht="18" customHeight="1">
      <c r="B23" s="510" t="s">
        <v>152</v>
      </c>
      <c r="C23" s="511"/>
      <c r="D23" s="511"/>
      <c r="E23" s="511"/>
      <c r="F23" s="511"/>
      <c r="G23" s="511"/>
      <c r="H23" s="512"/>
      <c r="I23" s="488" t="s">
        <v>13</v>
      </c>
      <c r="J23" s="488"/>
      <c r="K23" s="488"/>
      <c r="L23" s="495" t="s">
        <v>25</v>
      </c>
      <c r="M23" s="496"/>
      <c r="N23" s="497" t="str">
        <f ca="1">'最大、最小接続数計算'!M14</f>
        <v>-</v>
      </c>
      <c r="O23" s="498"/>
      <c r="P23" s="498"/>
      <c r="Q23" s="499"/>
    </row>
    <row r="24" spans="2:226" s="1" customFormat="1" ht="18" customHeight="1" thickBot="1">
      <c r="B24" s="528" t="s">
        <v>153</v>
      </c>
      <c r="C24" s="529"/>
      <c r="D24" s="529"/>
      <c r="E24" s="529"/>
      <c r="F24" s="529"/>
      <c r="G24" s="529"/>
      <c r="H24" s="530"/>
      <c r="I24" s="531" t="s">
        <v>11</v>
      </c>
      <c r="J24" s="531"/>
      <c r="K24" s="531"/>
      <c r="L24" s="500" t="s">
        <v>8</v>
      </c>
      <c r="M24" s="501"/>
      <c r="N24" s="522" t="str">
        <f ca="1">'最大、最小接続数計算'!M15</f>
        <v>-</v>
      </c>
      <c r="O24" s="523"/>
      <c r="P24" s="523"/>
      <c r="Q24" s="524"/>
    </row>
    <row r="25" spans="2:226" s="1" customFormat="1" ht="18" customHeight="1"/>
    <row r="26" spans="2:226" s="1" customFormat="1" ht="18" customHeight="1" thickBot="1">
      <c r="B26" s="2" t="s">
        <v>156</v>
      </c>
    </row>
    <row r="27" spans="2:226" s="1" customFormat="1" ht="18" customHeight="1">
      <c r="B27" s="534" t="s">
        <v>157</v>
      </c>
      <c r="C27" s="535"/>
      <c r="D27" s="535"/>
      <c r="E27" s="535"/>
      <c r="F27" s="535"/>
      <c r="G27" s="535"/>
      <c r="H27" s="536"/>
      <c r="I27" s="558" t="s">
        <v>42</v>
      </c>
      <c r="J27" s="558"/>
      <c r="K27" s="558"/>
      <c r="L27" s="559" t="s">
        <v>41</v>
      </c>
      <c r="M27" s="560"/>
      <c r="N27" s="561">
        <f>'最大、最小接続数計算'!M17</f>
        <v>2.25</v>
      </c>
      <c r="O27" s="562"/>
      <c r="P27" s="562"/>
      <c r="Q27" s="563"/>
    </row>
    <row r="28" spans="2:226" s="1" customFormat="1" ht="18" customHeight="1" thickBot="1">
      <c r="B28" s="542" t="s">
        <v>121</v>
      </c>
      <c r="C28" s="543"/>
      <c r="D28" s="543"/>
      <c r="E28" s="543"/>
      <c r="F28" s="543"/>
      <c r="G28" s="543"/>
      <c r="H28" s="543"/>
      <c r="I28" s="544" t="s">
        <v>120</v>
      </c>
      <c r="J28" s="544"/>
      <c r="K28" s="544"/>
      <c r="L28" s="544" t="s">
        <v>120</v>
      </c>
      <c r="M28" s="544"/>
      <c r="N28" s="544" t="str">
        <f>'最大、最小接続数計算'!M18</f>
        <v>有</v>
      </c>
      <c r="O28" s="544"/>
      <c r="P28" s="544"/>
      <c r="Q28" s="545"/>
      <c r="W28" s="2" t="s">
        <v>48</v>
      </c>
    </row>
    <row r="29" spans="2:226" s="1" customFormat="1" ht="18" customHeight="1" thickBot="1"/>
    <row r="30" spans="2:226" s="1" customFormat="1" ht="18" customHeight="1" thickBot="1">
      <c r="S30" s="552" t="s">
        <v>54</v>
      </c>
      <c r="T30" s="552"/>
      <c r="U30" s="552"/>
      <c r="V30" s="553"/>
      <c r="W30" s="489" t="e">
        <f ca="1">ROUNDUP($N$8/N22,0)</f>
        <v>#VALUE!</v>
      </c>
      <c r="X30" s="490"/>
      <c r="Y30" s="490"/>
      <c r="Z30" s="491"/>
    </row>
    <row r="31" spans="2:226" s="1" customFormat="1" ht="18" customHeight="1" thickBot="1"/>
    <row r="32" spans="2:226" s="1" customFormat="1" ht="18" customHeight="1" thickBot="1">
      <c r="W32" s="489" t="e">
        <f ca="1">$W$30</f>
        <v>#VALUE!</v>
      </c>
      <c r="X32" s="490"/>
      <c r="Y32" s="490"/>
      <c r="Z32" s="491"/>
      <c r="AB32" s="489" t="e">
        <f ca="1">$W$30-1</f>
        <v>#VALUE!</v>
      </c>
      <c r="AC32" s="490"/>
      <c r="AD32" s="490"/>
      <c r="AE32" s="491"/>
      <c r="AG32" s="489" t="e">
        <f ca="1">$W$30-2</f>
        <v>#VALUE!</v>
      </c>
      <c r="AH32" s="490"/>
      <c r="AI32" s="490"/>
      <c r="AJ32" s="491"/>
      <c r="AL32" s="489" t="e">
        <f ca="1">$W$30-3</f>
        <v>#VALUE!</v>
      </c>
      <c r="AM32" s="490"/>
      <c r="AN32" s="490"/>
      <c r="AO32" s="491"/>
      <c r="AQ32" s="489" t="e">
        <f ca="1">$W$30-4</f>
        <v>#VALUE!</v>
      </c>
      <c r="AR32" s="490"/>
      <c r="AS32" s="490"/>
      <c r="AT32" s="491"/>
      <c r="AV32" s="489" t="e">
        <f ca="1">$W$30-5</f>
        <v>#VALUE!</v>
      </c>
      <c r="AW32" s="490"/>
      <c r="AX32" s="490"/>
      <c r="AY32" s="491"/>
      <c r="BA32" s="489" t="e">
        <f ca="1">$W$30-6</f>
        <v>#VALUE!</v>
      </c>
      <c r="BB32" s="490"/>
      <c r="BC32" s="490"/>
      <c r="BD32" s="491"/>
      <c r="BF32" s="489" t="e">
        <f ca="1">$W$30-7</f>
        <v>#VALUE!</v>
      </c>
      <c r="BG32" s="490"/>
      <c r="BH32" s="490"/>
      <c r="BI32" s="491"/>
      <c r="BK32" s="489" t="e">
        <f ca="1">$W$30-8</f>
        <v>#VALUE!</v>
      </c>
      <c r="BL32" s="490"/>
      <c r="BM32" s="490"/>
      <c r="BN32" s="491"/>
      <c r="BP32" s="489" t="e">
        <f ca="1">$W$30-9</f>
        <v>#VALUE!</v>
      </c>
      <c r="BQ32" s="490"/>
      <c r="BR32" s="490"/>
      <c r="BS32" s="491"/>
      <c r="BU32" s="489" t="e">
        <f ca="1">$W$30-10</f>
        <v>#VALUE!</v>
      </c>
      <c r="BV32" s="490"/>
      <c r="BW32" s="490"/>
      <c r="BX32" s="491"/>
      <c r="BZ32" s="489" t="e">
        <f ca="1">$W$30-11</f>
        <v>#VALUE!</v>
      </c>
      <c r="CA32" s="490"/>
      <c r="CB32" s="490"/>
      <c r="CC32" s="491"/>
      <c r="CE32" s="489" t="e">
        <f ca="1">$W$30-12</f>
        <v>#VALUE!</v>
      </c>
      <c r="CF32" s="490"/>
      <c r="CG32" s="490"/>
      <c r="CH32" s="491"/>
      <c r="CJ32" s="489" t="e">
        <f ca="1">$W$30-13</f>
        <v>#VALUE!</v>
      </c>
      <c r="CK32" s="490"/>
      <c r="CL32" s="490"/>
      <c r="CM32" s="491"/>
      <c r="CO32" s="489" t="e">
        <f ca="1">$W$30-14</f>
        <v>#VALUE!</v>
      </c>
      <c r="CP32" s="490"/>
      <c r="CQ32" s="490"/>
      <c r="CR32" s="491"/>
      <c r="CT32" s="489" t="e">
        <f ca="1">$W$30-15</f>
        <v>#VALUE!</v>
      </c>
      <c r="CU32" s="490"/>
      <c r="CV32" s="490"/>
      <c r="CW32" s="491"/>
      <c r="CY32" s="489" t="e">
        <f ca="1">$W$30-16</f>
        <v>#VALUE!</v>
      </c>
      <c r="CZ32" s="490"/>
      <c r="DA32" s="490"/>
      <c r="DB32" s="491"/>
      <c r="DD32" s="489" t="e">
        <f ca="1">$W$30-17</f>
        <v>#VALUE!</v>
      </c>
      <c r="DE32" s="490"/>
      <c r="DF32" s="490"/>
      <c r="DG32" s="491"/>
      <c r="DI32" s="489" t="e">
        <f ca="1">$W$30-18</f>
        <v>#VALUE!</v>
      </c>
      <c r="DJ32" s="490"/>
      <c r="DK32" s="490"/>
      <c r="DL32" s="491"/>
      <c r="DN32" s="489" t="e">
        <f ca="1">$W$30-19</f>
        <v>#VALUE!</v>
      </c>
      <c r="DO32" s="490"/>
      <c r="DP32" s="490"/>
      <c r="DQ32" s="491"/>
      <c r="DS32" s="489" t="e">
        <f ca="1">$W$30-20</f>
        <v>#VALUE!</v>
      </c>
      <c r="DT32" s="490"/>
      <c r="DU32" s="490"/>
      <c r="DV32" s="491"/>
      <c r="DX32" s="489" t="e">
        <f ca="1">$W$30-21</f>
        <v>#VALUE!</v>
      </c>
      <c r="DY32" s="490"/>
      <c r="DZ32" s="490"/>
      <c r="EA32" s="491"/>
      <c r="EC32" s="489" t="e">
        <f ca="1">$W$30-22</f>
        <v>#VALUE!</v>
      </c>
      <c r="ED32" s="490"/>
      <c r="EE32" s="490"/>
      <c r="EF32" s="491"/>
      <c r="EH32" s="489" t="e">
        <f ca="1">$W$30-23</f>
        <v>#VALUE!</v>
      </c>
      <c r="EI32" s="490"/>
      <c r="EJ32" s="490"/>
      <c r="EK32" s="491"/>
      <c r="EM32" s="489" t="e">
        <f ca="1">$W$30-24</f>
        <v>#VALUE!</v>
      </c>
      <c r="EN32" s="490"/>
      <c r="EO32" s="490"/>
      <c r="EP32" s="491"/>
      <c r="ER32" s="489" t="e">
        <f ca="1">$W$30-25</f>
        <v>#VALUE!</v>
      </c>
      <c r="ES32" s="490"/>
      <c r="ET32" s="490"/>
      <c r="EU32" s="491"/>
      <c r="EW32" s="489" t="e">
        <f ca="1">$W$30-26</f>
        <v>#VALUE!</v>
      </c>
      <c r="EX32" s="490"/>
      <c r="EY32" s="490"/>
      <c r="EZ32" s="491"/>
      <c r="FB32" s="489" t="e">
        <f ca="1">$W$30-27</f>
        <v>#VALUE!</v>
      </c>
      <c r="FC32" s="490"/>
      <c r="FD32" s="490"/>
      <c r="FE32" s="491"/>
      <c r="FG32" s="489" t="e">
        <f ca="1">$W$30-28</f>
        <v>#VALUE!</v>
      </c>
      <c r="FH32" s="490"/>
      <c r="FI32" s="490"/>
      <c r="FJ32" s="491"/>
      <c r="FL32" s="489" t="e">
        <f ca="1">$W$30-29</f>
        <v>#VALUE!</v>
      </c>
      <c r="FM32" s="490"/>
      <c r="FN32" s="490"/>
      <c r="FO32" s="491"/>
      <c r="FQ32" s="489" t="e">
        <f ca="1">$W$30-30</f>
        <v>#VALUE!</v>
      </c>
      <c r="FR32" s="490"/>
      <c r="FS32" s="490"/>
      <c r="FT32" s="491"/>
      <c r="FV32" s="489" t="e">
        <f ca="1">$W$30-31</f>
        <v>#VALUE!</v>
      </c>
      <c r="FW32" s="490"/>
      <c r="FX32" s="490"/>
      <c r="FY32" s="491"/>
      <c r="GA32" s="489" t="e">
        <f ca="1">$W$30-32</f>
        <v>#VALUE!</v>
      </c>
      <c r="GB32" s="490"/>
      <c r="GC32" s="490"/>
      <c r="GD32" s="491"/>
      <c r="GF32" s="489" t="e">
        <f ca="1">$W$30-33</f>
        <v>#VALUE!</v>
      </c>
      <c r="GG32" s="490"/>
      <c r="GH32" s="490"/>
      <c r="GI32" s="491"/>
      <c r="GK32" s="489" t="e">
        <f ca="1">$W$30-34</f>
        <v>#VALUE!</v>
      </c>
      <c r="GL32" s="490"/>
      <c r="GM32" s="490"/>
      <c r="GN32" s="491"/>
      <c r="GP32" s="489" t="e">
        <f ca="1">$W$30-35</f>
        <v>#VALUE!</v>
      </c>
      <c r="GQ32" s="490"/>
      <c r="GR32" s="490"/>
      <c r="GS32" s="491"/>
      <c r="GU32" s="489" t="e">
        <f ca="1">$W$30-36</f>
        <v>#VALUE!</v>
      </c>
      <c r="GV32" s="490"/>
      <c r="GW32" s="490"/>
      <c r="GX32" s="491"/>
      <c r="GZ32" s="489" t="e">
        <f ca="1">$W$30-37</f>
        <v>#VALUE!</v>
      </c>
      <c r="HA32" s="490"/>
      <c r="HB32" s="490"/>
      <c r="HC32" s="491"/>
      <c r="HE32" s="489" t="e">
        <f ca="1">$W$30-38</f>
        <v>#VALUE!</v>
      </c>
      <c r="HF32" s="490"/>
      <c r="HG32" s="490"/>
      <c r="HH32" s="491"/>
      <c r="HJ32" s="489" t="e">
        <f ca="1">$W$30-39</f>
        <v>#VALUE!</v>
      </c>
      <c r="HK32" s="490"/>
      <c r="HL32" s="490"/>
      <c r="HM32" s="491"/>
      <c r="HO32" s="489" t="e">
        <f ca="1">$W$30-40</f>
        <v>#VALUE!</v>
      </c>
      <c r="HP32" s="490"/>
      <c r="HQ32" s="490"/>
      <c r="HR32" s="491"/>
    </row>
    <row r="33" spans="19:226" s="1" customFormat="1" ht="18" customHeight="1"/>
    <row r="34" spans="19:226" s="1" customFormat="1" ht="18" customHeight="1">
      <c r="W34" s="488" t="e">
        <f ca="1">W32*$N$20</f>
        <v>#VALUE!</v>
      </c>
      <c r="X34" s="488"/>
      <c r="Y34" s="488"/>
      <c r="Z34" s="488"/>
      <c r="AA34" s="5"/>
      <c r="AB34" s="488" t="e">
        <f ca="1">AB32*$N$20</f>
        <v>#VALUE!</v>
      </c>
      <c r="AC34" s="488"/>
      <c r="AD34" s="488"/>
      <c r="AE34" s="488"/>
      <c r="AF34" s="5"/>
      <c r="AG34" s="488" t="e">
        <f ca="1">AG32*$N$20</f>
        <v>#VALUE!</v>
      </c>
      <c r="AH34" s="488"/>
      <c r="AI34" s="488"/>
      <c r="AJ34" s="488"/>
      <c r="AL34" s="488" t="e">
        <f ca="1">AL32*$N$20</f>
        <v>#VALUE!</v>
      </c>
      <c r="AM34" s="488"/>
      <c r="AN34" s="488"/>
      <c r="AO34" s="488"/>
      <c r="AQ34" s="488" t="e">
        <f ca="1">AQ32*$N$20</f>
        <v>#VALUE!</v>
      </c>
      <c r="AR34" s="488"/>
      <c r="AS34" s="488"/>
      <c r="AT34" s="488"/>
      <c r="AV34" s="488" t="e">
        <f ca="1">AV32*$N$20</f>
        <v>#VALUE!</v>
      </c>
      <c r="AW34" s="488"/>
      <c r="AX34" s="488"/>
      <c r="AY34" s="488"/>
      <c r="AZ34" s="5"/>
      <c r="BA34" s="488" t="e">
        <f ca="1">BA32*$N$20</f>
        <v>#VALUE!</v>
      </c>
      <c r="BB34" s="488"/>
      <c r="BC34" s="488"/>
      <c r="BD34" s="488"/>
      <c r="BE34" s="5"/>
      <c r="BF34" s="488" t="e">
        <f ca="1">BF32*$N$20</f>
        <v>#VALUE!</v>
      </c>
      <c r="BG34" s="488"/>
      <c r="BH34" s="488"/>
      <c r="BI34" s="488"/>
      <c r="BK34" s="488" t="e">
        <f ca="1">BK32*$N$20</f>
        <v>#VALUE!</v>
      </c>
      <c r="BL34" s="488"/>
      <c r="BM34" s="488"/>
      <c r="BN34" s="488"/>
      <c r="BP34" s="488" t="e">
        <f ca="1">BP32*$N$20</f>
        <v>#VALUE!</v>
      </c>
      <c r="BQ34" s="488"/>
      <c r="BR34" s="488"/>
      <c r="BS34" s="488"/>
      <c r="BU34" s="488" t="e">
        <f ca="1">BU32*$N$20</f>
        <v>#VALUE!</v>
      </c>
      <c r="BV34" s="488"/>
      <c r="BW34" s="488"/>
      <c r="BX34" s="488"/>
      <c r="BY34" s="5"/>
      <c r="BZ34" s="488" t="e">
        <f ca="1">BZ32*$N$20</f>
        <v>#VALUE!</v>
      </c>
      <c r="CA34" s="488"/>
      <c r="CB34" s="488"/>
      <c r="CC34" s="488"/>
      <c r="CD34" s="5"/>
      <c r="CE34" s="488" t="e">
        <f ca="1">CE32*$N$20</f>
        <v>#VALUE!</v>
      </c>
      <c r="CF34" s="488"/>
      <c r="CG34" s="488"/>
      <c r="CH34" s="488"/>
      <c r="CJ34" s="488" t="e">
        <f ca="1">CJ32*$N$20</f>
        <v>#VALUE!</v>
      </c>
      <c r="CK34" s="488"/>
      <c r="CL34" s="488"/>
      <c r="CM34" s="488"/>
      <c r="CO34" s="488" t="e">
        <f ca="1">CO32*$N$20</f>
        <v>#VALUE!</v>
      </c>
      <c r="CP34" s="488"/>
      <c r="CQ34" s="488"/>
      <c r="CR34" s="488"/>
      <c r="CT34" s="488" t="e">
        <f ca="1">CT32*$N$20</f>
        <v>#VALUE!</v>
      </c>
      <c r="CU34" s="488"/>
      <c r="CV34" s="488"/>
      <c r="CW34" s="488"/>
      <c r="CX34" s="5"/>
      <c r="CY34" s="488" t="e">
        <f ca="1">CY32*$N$20</f>
        <v>#VALUE!</v>
      </c>
      <c r="CZ34" s="488"/>
      <c r="DA34" s="488"/>
      <c r="DB34" s="488"/>
      <c r="DC34" s="5"/>
      <c r="DD34" s="488" t="e">
        <f ca="1">DD32*$N$20</f>
        <v>#VALUE!</v>
      </c>
      <c r="DE34" s="488"/>
      <c r="DF34" s="488"/>
      <c r="DG34" s="488"/>
      <c r="DI34" s="488" t="e">
        <f ca="1">DI32*$N$20</f>
        <v>#VALUE!</v>
      </c>
      <c r="DJ34" s="488"/>
      <c r="DK34" s="488"/>
      <c r="DL34" s="488"/>
      <c r="DN34" s="488" t="e">
        <f ca="1">DN32*$N$20</f>
        <v>#VALUE!</v>
      </c>
      <c r="DO34" s="488"/>
      <c r="DP34" s="488"/>
      <c r="DQ34" s="488"/>
      <c r="DS34" s="488" t="e">
        <f ca="1">DS32*$N$20</f>
        <v>#VALUE!</v>
      </c>
      <c r="DT34" s="488"/>
      <c r="DU34" s="488"/>
      <c r="DV34" s="488"/>
      <c r="DX34" s="488" t="e">
        <f ca="1">DX32*$N$20</f>
        <v>#VALUE!</v>
      </c>
      <c r="DY34" s="488"/>
      <c r="DZ34" s="488"/>
      <c r="EA34" s="488"/>
      <c r="EC34" s="488" t="e">
        <f ca="1">EC32*$N$20</f>
        <v>#VALUE!</v>
      </c>
      <c r="ED34" s="488"/>
      <c r="EE34" s="488"/>
      <c r="EF34" s="488"/>
      <c r="EH34" s="488" t="e">
        <f ca="1">EH32*$N$20</f>
        <v>#VALUE!</v>
      </c>
      <c r="EI34" s="488"/>
      <c r="EJ34" s="488"/>
      <c r="EK34" s="488"/>
      <c r="EM34" s="488" t="e">
        <f ca="1">EM32*$N$20</f>
        <v>#VALUE!</v>
      </c>
      <c r="EN34" s="488"/>
      <c r="EO34" s="488"/>
      <c r="EP34" s="488"/>
      <c r="ER34" s="488" t="e">
        <f ca="1">ER32*$N$20</f>
        <v>#VALUE!</v>
      </c>
      <c r="ES34" s="488"/>
      <c r="ET34" s="488"/>
      <c r="EU34" s="488"/>
      <c r="EW34" s="488" t="e">
        <f ca="1">EW32*$N$20</f>
        <v>#VALUE!</v>
      </c>
      <c r="EX34" s="488"/>
      <c r="EY34" s="488"/>
      <c r="EZ34" s="488"/>
      <c r="FB34" s="488" t="e">
        <f ca="1">FB32*$N$20</f>
        <v>#VALUE!</v>
      </c>
      <c r="FC34" s="488"/>
      <c r="FD34" s="488"/>
      <c r="FE34" s="488"/>
      <c r="FG34" s="488" t="e">
        <f ca="1">FG32*$N$20</f>
        <v>#VALUE!</v>
      </c>
      <c r="FH34" s="488"/>
      <c r="FI34" s="488"/>
      <c r="FJ34" s="488"/>
      <c r="FL34" s="488" t="e">
        <f ca="1">FL32*$N$20</f>
        <v>#VALUE!</v>
      </c>
      <c r="FM34" s="488"/>
      <c r="FN34" s="488"/>
      <c r="FO34" s="488"/>
      <c r="FQ34" s="488" t="e">
        <f ca="1">FQ32*$N$20</f>
        <v>#VALUE!</v>
      </c>
      <c r="FR34" s="488"/>
      <c r="FS34" s="488"/>
      <c r="FT34" s="488"/>
      <c r="FV34" s="488" t="e">
        <f ca="1">FV32*$N$20</f>
        <v>#VALUE!</v>
      </c>
      <c r="FW34" s="488"/>
      <c r="FX34" s="488"/>
      <c r="FY34" s="488"/>
      <c r="GA34" s="488" t="e">
        <f ca="1">GA32*$N$20</f>
        <v>#VALUE!</v>
      </c>
      <c r="GB34" s="488"/>
      <c r="GC34" s="488"/>
      <c r="GD34" s="488"/>
      <c r="GF34" s="488" t="e">
        <f ca="1">GF32*$N$20</f>
        <v>#VALUE!</v>
      </c>
      <c r="GG34" s="488"/>
      <c r="GH34" s="488"/>
      <c r="GI34" s="488"/>
      <c r="GK34" s="488" t="e">
        <f ca="1">GK32*$N$20</f>
        <v>#VALUE!</v>
      </c>
      <c r="GL34" s="488"/>
      <c r="GM34" s="488"/>
      <c r="GN34" s="488"/>
      <c r="GP34" s="488" t="e">
        <f ca="1">GP32*$N$20</f>
        <v>#VALUE!</v>
      </c>
      <c r="GQ34" s="488"/>
      <c r="GR34" s="488"/>
      <c r="GS34" s="488"/>
      <c r="GU34" s="488" t="e">
        <f ca="1">GU32*$N$20</f>
        <v>#VALUE!</v>
      </c>
      <c r="GV34" s="488"/>
      <c r="GW34" s="488"/>
      <c r="GX34" s="488"/>
      <c r="GZ34" s="488" t="e">
        <f ca="1">GZ32*$N$20</f>
        <v>#VALUE!</v>
      </c>
      <c r="HA34" s="488"/>
      <c r="HB34" s="488"/>
      <c r="HC34" s="488"/>
      <c r="HE34" s="488" t="e">
        <f ca="1">HE32*$N$20</f>
        <v>#VALUE!</v>
      </c>
      <c r="HF34" s="488"/>
      <c r="HG34" s="488"/>
      <c r="HH34" s="488"/>
      <c r="HJ34" s="488" t="e">
        <f ca="1">HJ32*$N$20</f>
        <v>#VALUE!</v>
      </c>
      <c r="HK34" s="488"/>
      <c r="HL34" s="488"/>
      <c r="HM34" s="488"/>
      <c r="HO34" s="488" t="e">
        <f ca="1">HO32*$N$20</f>
        <v>#VALUE!</v>
      </c>
      <c r="HP34" s="488"/>
      <c r="HQ34" s="488"/>
      <c r="HR34" s="488"/>
    </row>
    <row r="35" spans="19:226" s="1" customFormat="1" ht="18" customHeight="1" thickBot="1">
      <c r="W35" s="518" t="e">
        <f ca="1">W32*$N$22</f>
        <v>#VALUE!</v>
      </c>
      <c r="X35" s="518"/>
      <c r="Y35" s="518"/>
      <c r="Z35" s="518"/>
      <c r="AA35" s="5"/>
      <c r="AB35" s="518" t="e">
        <f ca="1">AB32*$N$22</f>
        <v>#VALUE!</v>
      </c>
      <c r="AC35" s="518"/>
      <c r="AD35" s="518"/>
      <c r="AE35" s="518"/>
      <c r="AF35" s="5"/>
      <c r="AG35" s="518" t="e">
        <f ca="1">AG32*$N$22</f>
        <v>#VALUE!</v>
      </c>
      <c r="AH35" s="518"/>
      <c r="AI35" s="518"/>
      <c r="AJ35" s="518"/>
      <c r="AL35" s="518" t="e">
        <f ca="1">AL32*$N$22</f>
        <v>#VALUE!</v>
      </c>
      <c r="AM35" s="518"/>
      <c r="AN35" s="518"/>
      <c r="AO35" s="518"/>
      <c r="AQ35" s="518" t="e">
        <f ca="1">AQ32*$N$22</f>
        <v>#VALUE!</v>
      </c>
      <c r="AR35" s="518"/>
      <c r="AS35" s="518"/>
      <c r="AT35" s="518"/>
      <c r="AV35" s="518" t="e">
        <f ca="1">AV32*$N$22</f>
        <v>#VALUE!</v>
      </c>
      <c r="AW35" s="518"/>
      <c r="AX35" s="518"/>
      <c r="AY35" s="518"/>
      <c r="AZ35" s="5"/>
      <c r="BA35" s="518" t="e">
        <f ca="1">BA32*$N$22</f>
        <v>#VALUE!</v>
      </c>
      <c r="BB35" s="518"/>
      <c r="BC35" s="518"/>
      <c r="BD35" s="518"/>
      <c r="BE35" s="5"/>
      <c r="BF35" s="518" t="e">
        <f ca="1">BF32*$N$22</f>
        <v>#VALUE!</v>
      </c>
      <c r="BG35" s="518"/>
      <c r="BH35" s="518"/>
      <c r="BI35" s="518"/>
      <c r="BK35" s="518" t="e">
        <f ca="1">BK32*$N$22</f>
        <v>#VALUE!</v>
      </c>
      <c r="BL35" s="518"/>
      <c r="BM35" s="518"/>
      <c r="BN35" s="518"/>
      <c r="BP35" s="518" t="e">
        <f ca="1">BP32*$N$22</f>
        <v>#VALUE!</v>
      </c>
      <c r="BQ35" s="518"/>
      <c r="BR35" s="518"/>
      <c r="BS35" s="518"/>
      <c r="BU35" s="518" t="e">
        <f ca="1">BU32*$N$22</f>
        <v>#VALUE!</v>
      </c>
      <c r="BV35" s="518"/>
      <c r="BW35" s="518"/>
      <c r="BX35" s="518"/>
      <c r="BY35" s="5"/>
      <c r="BZ35" s="518" t="e">
        <f ca="1">BZ32*$N$22</f>
        <v>#VALUE!</v>
      </c>
      <c r="CA35" s="518"/>
      <c r="CB35" s="518"/>
      <c r="CC35" s="518"/>
      <c r="CD35" s="5"/>
      <c r="CE35" s="518" t="e">
        <f ca="1">CE32*$N$22</f>
        <v>#VALUE!</v>
      </c>
      <c r="CF35" s="518"/>
      <c r="CG35" s="518"/>
      <c r="CH35" s="518"/>
      <c r="CJ35" s="518" t="e">
        <f ca="1">CJ32*$N$22</f>
        <v>#VALUE!</v>
      </c>
      <c r="CK35" s="518"/>
      <c r="CL35" s="518"/>
      <c r="CM35" s="518"/>
      <c r="CO35" s="518" t="e">
        <f ca="1">CO32*$N$22</f>
        <v>#VALUE!</v>
      </c>
      <c r="CP35" s="518"/>
      <c r="CQ35" s="518"/>
      <c r="CR35" s="518"/>
      <c r="CT35" s="518" t="e">
        <f ca="1">CT32*$N$22</f>
        <v>#VALUE!</v>
      </c>
      <c r="CU35" s="518"/>
      <c r="CV35" s="518"/>
      <c r="CW35" s="518"/>
      <c r="CX35" s="5"/>
      <c r="CY35" s="518" t="e">
        <f ca="1">CY32*$N$22</f>
        <v>#VALUE!</v>
      </c>
      <c r="CZ35" s="518"/>
      <c r="DA35" s="518"/>
      <c r="DB35" s="518"/>
      <c r="DC35" s="5"/>
      <c r="DD35" s="518" t="e">
        <f ca="1">DD32*$N$22</f>
        <v>#VALUE!</v>
      </c>
      <c r="DE35" s="518"/>
      <c r="DF35" s="518"/>
      <c r="DG35" s="518"/>
      <c r="DI35" s="518" t="e">
        <f ca="1">DI32*$N$22</f>
        <v>#VALUE!</v>
      </c>
      <c r="DJ35" s="518"/>
      <c r="DK35" s="518"/>
      <c r="DL35" s="518"/>
      <c r="DN35" s="518" t="e">
        <f ca="1">DN32*$N$22</f>
        <v>#VALUE!</v>
      </c>
      <c r="DO35" s="518"/>
      <c r="DP35" s="518"/>
      <c r="DQ35" s="518"/>
      <c r="DS35" s="518" t="e">
        <f ca="1">DS32*$N$22</f>
        <v>#VALUE!</v>
      </c>
      <c r="DT35" s="518"/>
      <c r="DU35" s="518"/>
      <c r="DV35" s="518"/>
      <c r="DX35" s="518" t="e">
        <f ca="1">DX32*$N$22</f>
        <v>#VALUE!</v>
      </c>
      <c r="DY35" s="518"/>
      <c r="DZ35" s="518"/>
      <c r="EA35" s="518"/>
      <c r="EC35" s="518" t="e">
        <f ca="1">EC32*$N$22</f>
        <v>#VALUE!</v>
      </c>
      <c r="ED35" s="518"/>
      <c r="EE35" s="518"/>
      <c r="EF35" s="518"/>
      <c r="EH35" s="518" t="e">
        <f ca="1">EH32*$N$22</f>
        <v>#VALUE!</v>
      </c>
      <c r="EI35" s="518"/>
      <c r="EJ35" s="518"/>
      <c r="EK35" s="518"/>
      <c r="EM35" s="518" t="e">
        <f ca="1">EM32*$N$22</f>
        <v>#VALUE!</v>
      </c>
      <c r="EN35" s="518"/>
      <c r="EO35" s="518"/>
      <c r="EP35" s="518"/>
      <c r="ER35" s="518" t="e">
        <f ca="1">ER32*$N$22</f>
        <v>#VALUE!</v>
      </c>
      <c r="ES35" s="518"/>
      <c r="ET35" s="518"/>
      <c r="EU35" s="518"/>
      <c r="EW35" s="518" t="e">
        <f ca="1">EW32*$N$22</f>
        <v>#VALUE!</v>
      </c>
      <c r="EX35" s="518"/>
      <c r="EY35" s="518"/>
      <c r="EZ35" s="518"/>
      <c r="FB35" s="518" t="e">
        <f ca="1">FB32*$N$22</f>
        <v>#VALUE!</v>
      </c>
      <c r="FC35" s="518"/>
      <c r="FD35" s="518"/>
      <c r="FE35" s="518"/>
      <c r="FG35" s="518" t="e">
        <f ca="1">FG32*$N$22</f>
        <v>#VALUE!</v>
      </c>
      <c r="FH35" s="518"/>
      <c r="FI35" s="518"/>
      <c r="FJ35" s="518"/>
      <c r="FL35" s="518" t="e">
        <f ca="1">FL32*$N$22</f>
        <v>#VALUE!</v>
      </c>
      <c r="FM35" s="518"/>
      <c r="FN35" s="518"/>
      <c r="FO35" s="518"/>
      <c r="FQ35" s="518" t="e">
        <f ca="1">FQ32*$N$22</f>
        <v>#VALUE!</v>
      </c>
      <c r="FR35" s="518"/>
      <c r="FS35" s="518"/>
      <c r="FT35" s="518"/>
      <c r="FV35" s="518" t="e">
        <f ca="1">FV32*$N$22</f>
        <v>#VALUE!</v>
      </c>
      <c r="FW35" s="518"/>
      <c r="FX35" s="518"/>
      <c r="FY35" s="518"/>
      <c r="GA35" s="518" t="e">
        <f ca="1">GA32*$N$22</f>
        <v>#VALUE!</v>
      </c>
      <c r="GB35" s="518"/>
      <c r="GC35" s="518"/>
      <c r="GD35" s="518"/>
      <c r="GF35" s="518" t="e">
        <f ca="1">GF32*$N$22</f>
        <v>#VALUE!</v>
      </c>
      <c r="GG35" s="518"/>
      <c r="GH35" s="518"/>
      <c r="GI35" s="518"/>
      <c r="GK35" s="518" t="e">
        <f ca="1">GK32*$N$22</f>
        <v>#VALUE!</v>
      </c>
      <c r="GL35" s="518"/>
      <c r="GM35" s="518"/>
      <c r="GN35" s="518"/>
      <c r="GP35" s="518" t="e">
        <f ca="1">GP32*$N$22</f>
        <v>#VALUE!</v>
      </c>
      <c r="GQ35" s="518"/>
      <c r="GR35" s="518"/>
      <c r="GS35" s="518"/>
      <c r="GU35" s="518" t="e">
        <f ca="1">GU32*$N$22</f>
        <v>#VALUE!</v>
      </c>
      <c r="GV35" s="518"/>
      <c r="GW35" s="518"/>
      <c r="GX35" s="518"/>
      <c r="GZ35" s="518" t="e">
        <f ca="1">GZ32*$N$22</f>
        <v>#VALUE!</v>
      </c>
      <c r="HA35" s="518"/>
      <c r="HB35" s="518"/>
      <c r="HC35" s="518"/>
      <c r="HE35" s="518" t="e">
        <f ca="1">HE32*$N$22</f>
        <v>#VALUE!</v>
      </c>
      <c r="HF35" s="518"/>
      <c r="HG35" s="518"/>
      <c r="HH35" s="518"/>
      <c r="HJ35" s="518" t="e">
        <f ca="1">HJ32*$N$22</f>
        <v>#VALUE!</v>
      </c>
      <c r="HK35" s="518"/>
      <c r="HL35" s="518"/>
      <c r="HM35" s="518"/>
      <c r="HO35" s="518" t="e">
        <f ca="1">HO32*$N$22</f>
        <v>#VALUE!</v>
      </c>
      <c r="HP35" s="518"/>
      <c r="HQ35" s="518"/>
      <c r="HR35" s="518"/>
    </row>
    <row r="36" spans="19:226" s="1" customFormat="1" ht="18" customHeight="1" thickBot="1">
      <c r="S36" s="552" t="s">
        <v>50</v>
      </c>
      <c r="T36" s="552"/>
      <c r="U36" s="552"/>
      <c r="V36" s="553"/>
      <c r="W36" s="519" t="e">
        <f ca="1">IF(AND(W34&lt;=($N$6*$N$13),W35&lt;$N$9),"OK","NG")</f>
        <v>#VALUE!</v>
      </c>
      <c r="X36" s="520"/>
      <c r="Y36" s="520"/>
      <c r="Z36" s="521"/>
      <c r="AB36" s="519" t="e">
        <f ca="1">IF(AND(AB34&lt;=($N$6*$N$13),AB35&lt;$N$9),"OK","NG")</f>
        <v>#VALUE!</v>
      </c>
      <c r="AC36" s="520"/>
      <c r="AD36" s="520"/>
      <c r="AE36" s="521"/>
      <c r="AG36" s="519" t="e">
        <f ca="1">IF(AND(AG34&lt;=($N$6*$N$13),AG35&lt;$N$9),"OK","NG")</f>
        <v>#VALUE!</v>
      </c>
      <c r="AH36" s="520"/>
      <c r="AI36" s="520"/>
      <c r="AJ36" s="521"/>
      <c r="AL36" s="519" t="e">
        <f ca="1">IF(AND(AL34&lt;=($N$6*$N$13),AL35&lt;$N$9),"OK","NG")</f>
        <v>#VALUE!</v>
      </c>
      <c r="AM36" s="520"/>
      <c r="AN36" s="520"/>
      <c r="AO36" s="521"/>
      <c r="AQ36" s="519" t="e">
        <f ca="1">IF(AND(AQ34&lt;=($N$6*$N$13),AQ35&lt;$N$9),"OK","NG")</f>
        <v>#VALUE!</v>
      </c>
      <c r="AR36" s="520"/>
      <c r="AS36" s="520"/>
      <c r="AT36" s="521"/>
      <c r="AV36" s="519" t="e">
        <f ca="1">IF(AND(AV34&lt;=($N$6*$N$13),AV35&lt;$N$9),"OK","NG")</f>
        <v>#VALUE!</v>
      </c>
      <c r="AW36" s="520"/>
      <c r="AX36" s="520"/>
      <c r="AY36" s="521"/>
      <c r="BA36" s="519" t="e">
        <f ca="1">IF(AND(BA34&lt;=($N$6*$N$13),BA35&lt;$N$9),"OK","NG")</f>
        <v>#VALUE!</v>
      </c>
      <c r="BB36" s="520"/>
      <c r="BC36" s="520"/>
      <c r="BD36" s="521"/>
      <c r="BF36" s="519" t="e">
        <f ca="1">IF(AND(BF34&lt;=($N$6*$N$13),BF35&lt;$N$9),"OK","NG")</f>
        <v>#VALUE!</v>
      </c>
      <c r="BG36" s="520"/>
      <c r="BH36" s="520"/>
      <c r="BI36" s="521"/>
      <c r="BK36" s="519" t="e">
        <f ca="1">IF(AND(BK34&lt;=($N$6*$N$13),BK35&lt;$N$9),"OK","NG")</f>
        <v>#VALUE!</v>
      </c>
      <c r="BL36" s="520"/>
      <c r="BM36" s="520"/>
      <c r="BN36" s="521"/>
      <c r="BP36" s="519" t="e">
        <f ca="1">IF(AND(BP34&lt;=($N$6*$N$13),BP35&lt;$N$9),"OK","NG")</f>
        <v>#VALUE!</v>
      </c>
      <c r="BQ36" s="520"/>
      <c r="BR36" s="520"/>
      <c r="BS36" s="521"/>
      <c r="BU36" s="519" t="e">
        <f ca="1">IF(AND(BU34&lt;=($N$6*$N$13),BU35&lt;$N$9),"OK","NG")</f>
        <v>#VALUE!</v>
      </c>
      <c r="BV36" s="520"/>
      <c r="BW36" s="520"/>
      <c r="BX36" s="521"/>
      <c r="BZ36" s="519" t="e">
        <f ca="1">IF(AND(BZ34&lt;=($N$6*$N$13),BZ35&lt;$N$9),"OK","NG")</f>
        <v>#VALUE!</v>
      </c>
      <c r="CA36" s="520"/>
      <c r="CB36" s="520"/>
      <c r="CC36" s="521"/>
      <c r="CE36" s="519" t="e">
        <f ca="1">IF(AND(CE34&lt;=($N$6*$N$13),CE35&lt;$N$9),"OK","NG")</f>
        <v>#VALUE!</v>
      </c>
      <c r="CF36" s="520"/>
      <c r="CG36" s="520"/>
      <c r="CH36" s="521"/>
      <c r="CJ36" s="519" t="e">
        <f ca="1">IF(AND(CJ34&lt;=($N$6*$N$13),CJ35&lt;$N$9),"OK","NG")</f>
        <v>#VALUE!</v>
      </c>
      <c r="CK36" s="520"/>
      <c r="CL36" s="520"/>
      <c r="CM36" s="521"/>
      <c r="CO36" s="519" t="e">
        <f ca="1">IF(AND(CO34&lt;=($N$6*$N$13),CO35&lt;$N$9),"OK","NG")</f>
        <v>#VALUE!</v>
      </c>
      <c r="CP36" s="520"/>
      <c r="CQ36" s="520"/>
      <c r="CR36" s="521"/>
      <c r="CT36" s="519" t="e">
        <f ca="1">IF(AND(CT34&lt;=($N$6*$N$13),CT35&lt;$N$9),"OK","NG")</f>
        <v>#VALUE!</v>
      </c>
      <c r="CU36" s="520"/>
      <c r="CV36" s="520"/>
      <c r="CW36" s="521"/>
      <c r="CY36" s="519" t="e">
        <f ca="1">IF(AND(CY34&lt;=($N$6*$N$13),CY35&lt;$N$9),"OK","NG")</f>
        <v>#VALUE!</v>
      </c>
      <c r="CZ36" s="520"/>
      <c r="DA36" s="520"/>
      <c r="DB36" s="521"/>
      <c r="DD36" s="519" t="e">
        <f ca="1">IF(AND(DD34&lt;=($N$6*$N$13),DD35&lt;$N$9),"OK","NG")</f>
        <v>#VALUE!</v>
      </c>
      <c r="DE36" s="520"/>
      <c r="DF36" s="520"/>
      <c r="DG36" s="521"/>
      <c r="DI36" s="519" t="e">
        <f ca="1">IF(AND(DI34&lt;=($N$6*$N$13),DI35&lt;$N$9),"OK","NG")</f>
        <v>#VALUE!</v>
      </c>
      <c r="DJ36" s="520"/>
      <c r="DK36" s="520"/>
      <c r="DL36" s="521"/>
      <c r="DN36" s="519" t="e">
        <f ca="1">IF(AND(DN34&lt;=($N$6*$N$13),DN35&lt;$N$9),"OK","NG")</f>
        <v>#VALUE!</v>
      </c>
      <c r="DO36" s="520"/>
      <c r="DP36" s="520"/>
      <c r="DQ36" s="521"/>
      <c r="DS36" s="519" t="e">
        <f ca="1">IF(AND(DS34&lt;=($N$6*$N$13),DS35&lt;$N$9),"OK","NG")</f>
        <v>#VALUE!</v>
      </c>
      <c r="DT36" s="520"/>
      <c r="DU36" s="520"/>
      <c r="DV36" s="521"/>
      <c r="DX36" s="519" t="e">
        <f ca="1">IF(AND(DX34&lt;=($N$6*$N$13),DX35&lt;$N$9),"OK","NG")</f>
        <v>#VALUE!</v>
      </c>
      <c r="DY36" s="520"/>
      <c r="DZ36" s="520"/>
      <c r="EA36" s="521"/>
      <c r="EC36" s="519" t="e">
        <f ca="1">IF(AND(EC34&lt;=($N$6*$N$13),EC35&lt;$N$9),"OK","NG")</f>
        <v>#VALUE!</v>
      </c>
      <c r="ED36" s="520"/>
      <c r="EE36" s="520"/>
      <c r="EF36" s="521"/>
      <c r="EH36" s="519" t="e">
        <f ca="1">IF(AND(EH34&lt;=($N$6*$N$13),EH35&lt;$N$9),"OK","NG")</f>
        <v>#VALUE!</v>
      </c>
      <c r="EI36" s="520"/>
      <c r="EJ36" s="520"/>
      <c r="EK36" s="521"/>
      <c r="EM36" s="519" t="e">
        <f ca="1">IF(AND(EM34&lt;=($N$6*$N$13),EM35&lt;$N$9),"OK","NG")</f>
        <v>#VALUE!</v>
      </c>
      <c r="EN36" s="520"/>
      <c r="EO36" s="520"/>
      <c r="EP36" s="521"/>
      <c r="ER36" s="519" t="e">
        <f ca="1">IF(AND(ER34&lt;=($N$6*$N$13),ER35&lt;$N$9),"OK","NG")</f>
        <v>#VALUE!</v>
      </c>
      <c r="ES36" s="520"/>
      <c r="ET36" s="520"/>
      <c r="EU36" s="521"/>
      <c r="EW36" s="519" t="e">
        <f ca="1">IF(AND(EW34&lt;=($N$6*$N$13),EW35&lt;$N$9),"OK","NG")</f>
        <v>#VALUE!</v>
      </c>
      <c r="EX36" s="520"/>
      <c r="EY36" s="520"/>
      <c r="EZ36" s="521"/>
      <c r="FB36" s="519" t="e">
        <f ca="1">IF(AND(FB34&lt;=($N$6*$N$13),FB35&lt;$N$9),"OK","NG")</f>
        <v>#VALUE!</v>
      </c>
      <c r="FC36" s="520"/>
      <c r="FD36" s="520"/>
      <c r="FE36" s="521"/>
      <c r="FG36" s="519" t="e">
        <f ca="1">IF(AND(FG34&lt;=($N$6*$N$13),FG35&lt;$N$9),"OK","NG")</f>
        <v>#VALUE!</v>
      </c>
      <c r="FH36" s="520"/>
      <c r="FI36" s="520"/>
      <c r="FJ36" s="521"/>
      <c r="FL36" s="519" t="e">
        <f ca="1">IF(AND(FL34&lt;=($N$6*$N$13),FL35&lt;$N$9),"OK","NG")</f>
        <v>#VALUE!</v>
      </c>
      <c r="FM36" s="520"/>
      <c r="FN36" s="520"/>
      <c r="FO36" s="521"/>
      <c r="FQ36" s="519" t="e">
        <f ca="1">IF(AND(FQ34&lt;=($N$6*$N$13),FQ35&lt;$N$9),"OK","NG")</f>
        <v>#VALUE!</v>
      </c>
      <c r="FR36" s="520"/>
      <c r="FS36" s="520"/>
      <c r="FT36" s="521"/>
      <c r="FV36" s="519" t="e">
        <f ca="1">IF(AND(FV34&lt;=($N$6*$N$13),FV35&lt;$N$9),"OK","NG")</f>
        <v>#VALUE!</v>
      </c>
      <c r="FW36" s="520"/>
      <c r="FX36" s="520"/>
      <c r="FY36" s="521"/>
      <c r="GA36" s="519" t="e">
        <f ca="1">IF(AND(GA34&lt;=($N$6*$N$13),GA35&lt;$N$9),"OK","NG")</f>
        <v>#VALUE!</v>
      </c>
      <c r="GB36" s="520"/>
      <c r="GC36" s="520"/>
      <c r="GD36" s="521"/>
      <c r="GF36" s="519" t="e">
        <f ca="1">IF(AND(GF34&lt;=($N$6*$N$13),GF35&lt;$N$9),"OK","NG")</f>
        <v>#VALUE!</v>
      </c>
      <c r="GG36" s="520"/>
      <c r="GH36" s="520"/>
      <c r="GI36" s="521"/>
      <c r="GK36" s="519" t="e">
        <f ca="1">IF(AND(GK34&lt;=($N$6*$N$13),GK35&lt;$N$9),"OK","NG")</f>
        <v>#VALUE!</v>
      </c>
      <c r="GL36" s="520"/>
      <c r="GM36" s="520"/>
      <c r="GN36" s="521"/>
      <c r="GP36" s="519" t="e">
        <f ca="1">IF(AND(GP34&lt;=($N$6*$N$13),GP35&lt;$N$9),"OK","NG")</f>
        <v>#VALUE!</v>
      </c>
      <c r="GQ36" s="520"/>
      <c r="GR36" s="520"/>
      <c r="GS36" s="521"/>
      <c r="GU36" s="519" t="e">
        <f ca="1">IF(AND(GU34&lt;=($N$6*$N$13),GU35&lt;$N$9),"OK","NG")</f>
        <v>#VALUE!</v>
      </c>
      <c r="GV36" s="520"/>
      <c r="GW36" s="520"/>
      <c r="GX36" s="521"/>
      <c r="GZ36" s="519" t="e">
        <f ca="1">IF(AND(GZ34&lt;=($N$6*$N$13),GZ35&lt;$N$9),"OK","NG")</f>
        <v>#VALUE!</v>
      </c>
      <c r="HA36" s="520"/>
      <c r="HB36" s="520"/>
      <c r="HC36" s="521"/>
      <c r="HE36" s="519" t="e">
        <f ca="1">IF(AND(HE34&lt;=($N$6*$N$13),HE35&lt;$N$9),"OK","NG")</f>
        <v>#VALUE!</v>
      </c>
      <c r="HF36" s="520"/>
      <c r="HG36" s="520"/>
      <c r="HH36" s="521"/>
      <c r="HJ36" s="519" t="e">
        <f ca="1">IF(AND(HJ34&lt;=($N$6*$N$13),HJ35&lt;$N$9),"OK","NG")</f>
        <v>#VALUE!</v>
      </c>
      <c r="HK36" s="520"/>
      <c r="HL36" s="520"/>
      <c r="HM36" s="521"/>
      <c r="HO36" s="519" t="e">
        <f ca="1">IF(AND(HO34&lt;=($N$6*$N$13),HO35&lt;$N$9),"OK","NG")</f>
        <v>#VALUE!</v>
      </c>
      <c r="HP36" s="520"/>
      <c r="HQ36" s="520"/>
      <c r="HR36" s="521"/>
    </row>
    <row r="37" spans="19:226" s="1" customFormat="1" ht="18" customHeight="1"/>
    <row r="38" spans="19:226" s="1" customFormat="1" ht="18" customHeight="1">
      <c r="S38" s="552" t="s">
        <v>51</v>
      </c>
      <c r="T38" s="552"/>
      <c r="U38" s="552"/>
      <c r="V38" s="554"/>
      <c r="W38" s="488" t="e">
        <f ca="1">IF(W36="OK",W32,0)</f>
        <v>#VALUE!</v>
      </c>
      <c r="X38" s="488"/>
      <c r="Y38" s="488"/>
      <c r="Z38" s="488"/>
      <c r="AA38" s="5"/>
      <c r="AB38" s="488" t="e">
        <f ca="1">IF(AB36="OK",AB32,0)</f>
        <v>#VALUE!</v>
      </c>
      <c r="AC38" s="488"/>
      <c r="AD38" s="488"/>
      <c r="AE38" s="488"/>
      <c r="AF38" s="5"/>
      <c r="AG38" s="488" t="e">
        <f ca="1">IF(AG36="OK",AG32,0)</f>
        <v>#VALUE!</v>
      </c>
      <c r="AH38" s="488"/>
      <c r="AI38" s="488"/>
      <c r="AJ38" s="488"/>
      <c r="AL38" s="488" t="e">
        <f ca="1">IF(AL36="OK",AL32,0)</f>
        <v>#VALUE!</v>
      </c>
      <c r="AM38" s="488"/>
      <c r="AN38" s="488"/>
      <c r="AO38" s="488"/>
      <c r="AQ38" s="488" t="e">
        <f ca="1">IF(AQ36="OK",AQ32,0)</f>
        <v>#VALUE!</v>
      </c>
      <c r="AR38" s="488"/>
      <c r="AS38" s="488"/>
      <c r="AT38" s="488"/>
      <c r="AV38" s="488" t="e">
        <f ca="1">IF(AV36="OK",AV32,0)</f>
        <v>#VALUE!</v>
      </c>
      <c r="AW38" s="488"/>
      <c r="AX38" s="488"/>
      <c r="AY38" s="488"/>
      <c r="AZ38" s="5"/>
      <c r="BA38" s="488" t="e">
        <f ca="1">IF(BA36="OK",BA32,0)</f>
        <v>#VALUE!</v>
      </c>
      <c r="BB38" s="488"/>
      <c r="BC38" s="488"/>
      <c r="BD38" s="488"/>
      <c r="BE38" s="5"/>
      <c r="BF38" s="488" t="e">
        <f ca="1">IF(BF36="OK",BF32,0)</f>
        <v>#VALUE!</v>
      </c>
      <c r="BG38" s="488"/>
      <c r="BH38" s="488"/>
      <c r="BI38" s="488"/>
      <c r="BK38" s="488" t="e">
        <f ca="1">IF(BK36="OK",BK32,0)</f>
        <v>#VALUE!</v>
      </c>
      <c r="BL38" s="488"/>
      <c r="BM38" s="488"/>
      <c r="BN38" s="488"/>
      <c r="BP38" s="488" t="e">
        <f ca="1">IF(BP36="OK",BP32,0)</f>
        <v>#VALUE!</v>
      </c>
      <c r="BQ38" s="488"/>
      <c r="BR38" s="488"/>
      <c r="BS38" s="488"/>
      <c r="BU38" s="488" t="e">
        <f ca="1">IF(BU36="OK",BU32,0)</f>
        <v>#VALUE!</v>
      </c>
      <c r="BV38" s="488"/>
      <c r="BW38" s="488"/>
      <c r="BX38" s="488"/>
      <c r="BY38" s="5"/>
      <c r="BZ38" s="488" t="e">
        <f ca="1">IF(BZ36="OK",BZ32,0)</f>
        <v>#VALUE!</v>
      </c>
      <c r="CA38" s="488"/>
      <c r="CB38" s="488"/>
      <c r="CC38" s="488"/>
      <c r="CD38" s="5"/>
      <c r="CE38" s="488" t="e">
        <f ca="1">IF(CE36="OK",CE32,0)</f>
        <v>#VALUE!</v>
      </c>
      <c r="CF38" s="488"/>
      <c r="CG38" s="488"/>
      <c r="CH38" s="488"/>
      <c r="CJ38" s="488" t="e">
        <f ca="1">IF(CJ36="OK",CJ32,0)</f>
        <v>#VALUE!</v>
      </c>
      <c r="CK38" s="488"/>
      <c r="CL38" s="488"/>
      <c r="CM38" s="488"/>
      <c r="CO38" s="488" t="e">
        <f ca="1">IF(CO36="OK",CO32,0)</f>
        <v>#VALUE!</v>
      </c>
      <c r="CP38" s="488"/>
      <c r="CQ38" s="488"/>
      <c r="CR38" s="488"/>
      <c r="CT38" s="488" t="e">
        <f ca="1">IF(CT36="OK",CT32,0)</f>
        <v>#VALUE!</v>
      </c>
      <c r="CU38" s="488"/>
      <c r="CV38" s="488"/>
      <c r="CW38" s="488"/>
      <c r="CX38" s="5"/>
      <c r="CY38" s="488" t="e">
        <f ca="1">IF(CY36="OK",CY32,0)</f>
        <v>#VALUE!</v>
      </c>
      <c r="CZ38" s="488"/>
      <c r="DA38" s="488"/>
      <c r="DB38" s="488"/>
      <c r="DC38" s="5"/>
      <c r="DD38" s="488" t="e">
        <f ca="1">IF(DD36="OK",DD32,0)</f>
        <v>#VALUE!</v>
      </c>
      <c r="DE38" s="488"/>
      <c r="DF38" s="488"/>
      <c r="DG38" s="488"/>
      <c r="DI38" s="488" t="e">
        <f ca="1">IF(DI36="OK",DI32,0)</f>
        <v>#VALUE!</v>
      </c>
      <c r="DJ38" s="488"/>
      <c r="DK38" s="488"/>
      <c r="DL38" s="488"/>
      <c r="DN38" s="488" t="e">
        <f ca="1">IF(DN36="OK",DN32,0)</f>
        <v>#VALUE!</v>
      </c>
      <c r="DO38" s="488"/>
      <c r="DP38" s="488"/>
      <c r="DQ38" s="488"/>
      <c r="DS38" s="488" t="e">
        <f ca="1">IF(DS36="OK",DS32,0)</f>
        <v>#VALUE!</v>
      </c>
      <c r="DT38" s="488"/>
      <c r="DU38" s="488"/>
      <c r="DV38" s="488"/>
      <c r="DX38" s="488" t="e">
        <f ca="1">IF(DX36="OK",DX32,0)</f>
        <v>#VALUE!</v>
      </c>
      <c r="DY38" s="488"/>
      <c r="DZ38" s="488"/>
      <c r="EA38" s="488"/>
      <c r="EC38" s="488" t="e">
        <f ca="1">IF(EC36="OK",EC32,0)</f>
        <v>#VALUE!</v>
      </c>
      <c r="ED38" s="488"/>
      <c r="EE38" s="488"/>
      <c r="EF38" s="488"/>
      <c r="EH38" s="488" t="e">
        <f ca="1">IF(EH36="OK",EH32,0)</f>
        <v>#VALUE!</v>
      </c>
      <c r="EI38" s="488"/>
      <c r="EJ38" s="488"/>
      <c r="EK38" s="488"/>
      <c r="EM38" s="488" t="e">
        <f ca="1">IF(EM36="OK",EM32,0)</f>
        <v>#VALUE!</v>
      </c>
      <c r="EN38" s="488"/>
      <c r="EO38" s="488"/>
      <c r="EP38" s="488"/>
      <c r="ER38" s="488" t="e">
        <f ca="1">IF(ER36="OK",ER32,0)</f>
        <v>#VALUE!</v>
      </c>
      <c r="ES38" s="488"/>
      <c r="ET38" s="488"/>
      <c r="EU38" s="488"/>
      <c r="EW38" s="488" t="e">
        <f ca="1">IF(EW36="OK",EW32,0)</f>
        <v>#VALUE!</v>
      </c>
      <c r="EX38" s="488"/>
      <c r="EY38" s="488"/>
      <c r="EZ38" s="488"/>
      <c r="FB38" s="488" t="e">
        <f ca="1">IF(FB36="OK",FB32,0)</f>
        <v>#VALUE!</v>
      </c>
      <c r="FC38" s="488"/>
      <c r="FD38" s="488"/>
      <c r="FE38" s="488"/>
      <c r="FG38" s="488" t="e">
        <f ca="1">IF(FG36="OK",FG32,0)</f>
        <v>#VALUE!</v>
      </c>
      <c r="FH38" s="488"/>
      <c r="FI38" s="488"/>
      <c r="FJ38" s="488"/>
      <c r="FL38" s="488" t="e">
        <f ca="1">IF(FL36="OK",FL32,0)</f>
        <v>#VALUE!</v>
      </c>
      <c r="FM38" s="488"/>
      <c r="FN38" s="488"/>
      <c r="FO38" s="488"/>
      <c r="FQ38" s="488" t="e">
        <f ca="1">IF(FQ36="OK",FQ32,0)</f>
        <v>#VALUE!</v>
      </c>
      <c r="FR38" s="488"/>
      <c r="FS38" s="488"/>
      <c r="FT38" s="488"/>
      <c r="FV38" s="488" t="e">
        <f ca="1">IF(FV36="OK",FV32,0)</f>
        <v>#VALUE!</v>
      </c>
      <c r="FW38" s="488"/>
      <c r="FX38" s="488"/>
      <c r="FY38" s="488"/>
      <c r="GA38" s="488" t="e">
        <f ca="1">IF(GA36="OK",GA32,0)</f>
        <v>#VALUE!</v>
      </c>
      <c r="GB38" s="488"/>
      <c r="GC38" s="488"/>
      <c r="GD38" s="488"/>
      <c r="GF38" s="488" t="e">
        <f ca="1">IF(GF36="OK",GF32,0)</f>
        <v>#VALUE!</v>
      </c>
      <c r="GG38" s="488"/>
      <c r="GH38" s="488"/>
      <c r="GI38" s="488"/>
      <c r="GK38" s="488" t="e">
        <f ca="1">IF(GK36="OK",GK32,0)</f>
        <v>#VALUE!</v>
      </c>
      <c r="GL38" s="488"/>
      <c r="GM38" s="488"/>
      <c r="GN38" s="488"/>
      <c r="GP38" s="488" t="e">
        <f ca="1">IF(GP36="OK",GP32,0)</f>
        <v>#VALUE!</v>
      </c>
      <c r="GQ38" s="488"/>
      <c r="GR38" s="488"/>
      <c r="GS38" s="488"/>
      <c r="GU38" s="488" t="e">
        <f ca="1">IF(GU36="OK",GU32,0)</f>
        <v>#VALUE!</v>
      </c>
      <c r="GV38" s="488"/>
      <c r="GW38" s="488"/>
      <c r="GX38" s="488"/>
      <c r="GZ38" s="488" t="e">
        <f ca="1">IF(GZ36="OK",GZ32,0)</f>
        <v>#VALUE!</v>
      </c>
      <c r="HA38" s="488"/>
      <c r="HB38" s="488"/>
      <c r="HC38" s="488"/>
      <c r="HE38" s="488" t="e">
        <f ca="1">IF(HE36="OK",HE32,0)</f>
        <v>#VALUE!</v>
      </c>
      <c r="HF38" s="488"/>
      <c r="HG38" s="488"/>
      <c r="HH38" s="488"/>
      <c r="HJ38" s="488" t="e">
        <f ca="1">IF(HJ36="OK",HJ32,0)</f>
        <v>#VALUE!</v>
      </c>
      <c r="HK38" s="488"/>
      <c r="HL38" s="488"/>
      <c r="HM38" s="488"/>
      <c r="HO38" s="488" t="e">
        <f ca="1">IF(HO36="OK",HO32,0)</f>
        <v>#VALUE!</v>
      </c>
      <c r="HP38" s="488"/>
      <c r="HQ38" s="488"/>
      <c r="HR38" s="488"/>
    </row>
    <row r="39" spans="19:226" s="1" customFormat="1" ht="18" customHeight="1" thickBot="1"/>
    <row r="40" spans="19:226" s="1" customFormat="1" ht="18" customHeight="1" thickBot="1">
      <c r="S40" s="552" t="s">
        <v>45</v>
      </c>
      <c r="T40" s="552"/>
      <c r="U40" s="552"/>
      <c r="V40" s="553"/>
      <c r="W40" s="546" t="e">
        <f ca="1">MAX(W38,AB38,AG38,AL38,AQ38,AV38,BA38,BF38,BK38,BP38,BU38,BZ38,CE38,CJ38,CO38,CT38,CY38,DD38,DI38,DN38,DS38,DX38,EC38,EH38,EM38,ER38,EW38,FB38,FG38,FL38,FQ38,FV38,GA38,GF38,GK38,GP38,GU38,GZ38,HE38,HJ38,HO38)</f>
        <v>#VALUE!</v>
      </c>
      <c r="X40" s="547"/>
      <c r="Y40" s="547"/>
      <c r="Z40" s="548"/>
      <c r="AB40" s="1" t="s">
        <v>44</v>
      </c>
    </row>
    <row r="41" spans="19:226" s="1" customFormat="1" ht="18" customHeight="1"/>
    <row r="42" spans="19:226" s="1" customFormat="1" ht="18" customHeight="1" thickBot="1"/>
    <row r="43" spans="19:226" s="1" customFormat="1" ht="18" customHeight="1" thickBot="1">
      <c r="S43" s="552" t="s">
        <v>55</v>
      </c>
      <c r="T43" s="552"/>
      <c r="U43" s="552"/>
      <c r="V43" s="553"/>
      <c r="W43" s="519" t="e">
        <f ca="1">ROUNDUP(($N$27*1000)/(W40*$N$24),0)</f>
        <v>#VALUE!</v>
      </c>
      <c r="X43" s="520"/>
      <c r="Y43" s="520"/>
      <c r="Z43" s="521"/>
    </row>
    <row r="44" spans="19:226" s="1" customFormat="1" ht="18" customHeight="1" thickBot="1"/>
    <row r="45" spans="19:226" s="1" customFormat="1" ht="18" customHeight="1" thickBot="1">
      <c r="W45" s="489" t="e">
        <f ca="1">$W$43</f>
        <v>#VALUE!</v>
      </c>
      <c r="X45" s="490"/>
      <c r="Y45" s="490"/>
      <c r="Z45" s="491"/>
      <c r="AB45" s="489" t="e">
        <f ca="1">$W$43-1</f>
        <v>#VALUE!</v>
      </c>
      <c r="AC45" s="490"/>
      <c r="AD45" s="490"/>
      <c r="AE45" s="491"/>
      <c r="AG45" s="489" t="e">
        <f ca="1">$W$43-2</f>
        <v>#VALUE!</v>
      </c>
      <c r="AH45" s="490"/>
      <c r="AI45" s="490"/>
      <c r="AJ45" s="491"/>
      <c r="AL45" s="489" t="e">
        <f ca="1">$W$43-3</f>
        <v>#VALUE!</v>
      </c>
      <c r="AM45" s="490"/>
      <c r="AN45" s="490"/>
      <c r="AO45" s="491"/>
      <c r="AQ45" s="489" t="e">
        <f ca="1">$W$43-4</f>
        <v>#VALUE!</v>
      </c>
      <c r="AR45" s="490"/>
      <c r="AS45" s="490"/>
      <c r="AT45" s="491"/>
      <c r="AV45" s="489" t="e">
        <f ca="1">$W$43-5</f>
        <v>#VALUE!</v>
      </c>
      <c r="AW45" s="490"/>
      <c r="AX45" s="490"/>
      <c r="AY45" s="491"/>
      <c r="BA45" s="489" t="e">
        <f ca="1">$W$43-6</f>
        <v>#VALUE!</v>
      </c>
      <c r="BB45" s="490"/>
      <c r="BC45" s="490"/>
      <c r="BD45" s="491"/>
      <c r="BF45" s="489" t="e">
        <f ca="1">$W$43-7</f>
        <v>#VALUE!</v>
      </c>
      <c r="BG45" s="490"/>
      <c r="BH45" s="490"/>
      <c r="BI45" s="491"/>
      <c r="BK45" s="489" t="e">
        <f ca="1">$W$43-8</f>
        <v>#VALUE!</v>
      </c>
      <c r="BL45" s="490"/>
      <c r="BM45" s="490"/>
      <c r="BN45" s="491"/>
      <c r="BP45" s="489" t="e">
        <f ca="1">$W$43-9</f>
        <v>#VALUE!</v>
      </c>
      <c r="BQ45" s="490"/>
      <c r="BR45" s="490"/>
      <c r="BS45" s="491"/>
      <c r="BU45" s="489" t="e">
        <f ca="1">$W$43-10</f>
        <v>#VALUE!</v>
      </c>
      <c r="BV45" s="490"/>
      <c r="BW45" s="490"/>
      <c r="BX45" s="491"/>
      <c r="BZ45" s="489" t="e">
        <f ca="1">$W$43-11</f>
        <v>#VALUE!</v>
      </c>
      <c r="CA45" s="490"/>
      <c r="CB45" s="490"/>
      <c r="CC45" s="491"/>
      <c r="CE45" s="489" t="e">
        <f ca="1">$W$43-12</f>
        <v>#VALUE!</v>
      </c>
      <c r="CF45" s="490"/>
      <c r="CG45" s="490"/>
      <c r="CH45" s="491"/>
      <c r="CJ45" s="489" t="e">
        <f ca="1">$W$43-13</f>
        <v>#VALUE!</v>
      </c>
      <c r="CK45" s="490"/>
      <c r="CL45" s="490"/>
      <c r="CM45" s="491"/>
      <c r="CO45" s="489" t="e">
        <f ca="1">$W$43-14</f>
        <v>#VALUE!</v>
      </c>
      <c r="CP45" s="490"/>
      <c r="CQ45" s="490"/>
      <c r="CR45" s="491"/>
      <c r="CT45" s="489" t="e">
        <f ca="1">$W$43-15</f>
        <v>#VALUE!</v>
      </c>
      <c r="CU45" s="490"/>
      <c r="CV45" s="490"/>
      <c r="CW45" s="491"/>
      <c r="CY45" s="489" t="e">
        <f ca="1">$W$43-16</f>
        <v>#VALUE!</v>
      </c>
      <c r="CZ45" s="490"/>
      <c r="DA45" s="490"/>
      <c r="DB45" s="491"/>
      <c r="DD45" s="489" t="e">
        <f ca="1">$W$43-17</f>
        <v>#VALUE!</v>
      </c>
      <c r="DE45" s="490"/>
      <c r="DF45" s="490"/>
      <c r="DG45" s="491"/>
      <c r="DI45" s="489" t="e">
        <f ca="1">$W$43-18</f>
        <v>#VALUE!</v>
      </c>
      <c r="DJ45" s="490"/>
      <c r="DK45" s="490"/>
      <c r="DL45" s="491"/>
      <c r="DN45" s="489" t="e">
        <f ca="1">$W$43-19</f>
        <v>#VALUE!</v>
      </c>
      <c r="DO45" s="490"/>
      <c r="DP45" s="490"/>
      <c r="DQ45" s="491"/>
      <c r="DS45" s="489" t="e">
        <f ca="1">$W$43-20</f>
        <v>#VALUE!</v>
      </c>
      <c r="DT45" s="490"/>
      <c r="DU45" s="490"/>
      <c r="DV45" s="491"/>
      <c r="DX45" s="489" t="e">
        <f ca="1">$W$43-21</f>
        <v>#VALUE!</v>
      </c>
      <c r="DY45" s="490"/>
      <c r="DZ45" s="490"/>
      <c r="EA45" s="491"/>
      <c r="EC45" s="489" t="e">
        <f ca="1">$W$43-22</f>
        <v>#VALUE!</v>
      </c>
      <c r="ED45" s="490"/>
      <c r="EE45" s="490"/>
      <c r="EF45" s="491"/>
      <c r="EH45" s="489" t="e">
        <f ca="1">$W$43-23</f>
        <v>#VALUE!</v>
      </c>
      <c r="EI45" s="490"/>
      <c r="EJ45" s="490"/>
      <c r="EK45" s="491"/>
      <c r="EM45" s="489" t="e">
        <f ca="1">$W$43-24</f>
        <v>#VALUE!</v>
      </c>
      <c r="EN45" s="490"/>
      <c r="EO45" s="490"/>
      <c r="EP45" s="491"/>
      <c r="ER45" s="489" t="e">
        <f ca="1">$W$43-25</f>
        <v>#VALUE!</v>
      </c>
      <c r="ES45" s="490"/>
      <c r="ET45" s="490"/>
      <c r="EU45" s="491"/>
      <c r="EW45" s="489" t="e">
        <f ca="1">$W$43-26</f>
        <v>#VALUE!</v>
      </c>
      <c r="EX45" s="490"/>
      <c r="EY45" s="490"/>
      <c r="EZ45" s="491"/>
      <c r="FB45" s="489" t="e">
        <f ca="1">$W$43-27</f>
        <v>#VALUE!</v>
      </c>
      <c r="FC45" s="490"/>
      <c r="FD45" s="490"/>
      <c r="FE45" s="491"/>
      <c r="FG45" s="489" t="e">
        <f ca="1">$W$43-28</f>
        <v>#VALUE!</v>
      </c>
      <c r="FH45" s="490"/>
      <c r="FI45" s="490"/>
      <c r="FJ45" s="491"/>
      <c r="FL45" s="489" t="e">
        <f ca="1">$W$43-29</f>
        <v>#VALUE!</v>
      </c>
      <c r="FM45" s="490"/>
      <c r="FN45" s="490"/>
      <c r="FO45" s="491"/>
      <c r="FQ45" s="489" t="e">
        <f ca="1">$W$43-30</f>
        <v>#VALUE!</v>
      </c>
      <c r="FR45" s="490"/>
      <c r="FS45" s="490"/>
      <c r="FT45" s="491"/>
      <c r="FV45" s="489" t="e">
        <f ca="1">$W$43-31</f>
        <v>#VALUE!</v>
      </c>
      <c r="FW45" s="490"/>
      <c r="FX45" s="490"/>
      <c r="FY45" s="491"/>
      <c r="GA45" s="489" t="e">
        <f ca="1">$W$43-32</f>
        <v>#VALUE!</v>
      </c>
      <c r="GB45" s="490"/>
      <c r="GC45" s="490"/>
      <c r="GD45" s="491"/>
      <c r="GF45" s="489" t="e">
        <f ca="1">$W$43-33</f>
        <v>#VALUE!</v>
      </c>
      <c r="GG45" s="490"/>
      <c r="GH45" s="490"/>
      <c r="GI45" s="491"/>
      <c r="GK45" s="489" t="e">
        <f ca="1">$W$43-34</f>
        <v>#VALUE!</v>
      </c>
      <c r="GL45" s="490"/>
      <c r="GM45" s="490"/>
      <c r="GN45" s="491"/>
      <c r="GP45" s="489" t="e">
        <f ca="1">$W$43-35</f>
        <v>#VALUE!</v>
      </c>
      <c r="GQ45" s="490"/>
      <c r="GR45" s="490"/>
      <c r="GS45" s="491"/>
      <c r="GU45" s="489" t="e">
        <f ca="1">$W$43-36</f>
        <v>#VALUE!</v>
      </c>
      <c r="GV45" s="490"/>
      <c r="GW45" s="490"/>
      <c r="GX45" s="491"/>
      <c r="GZ45" s="489" t="e">
        <f ca="1">$W$43-37</f>
        <v>#VALUE!</v>
      </c>
      <c r="HA45" s="490"/>
      <c r="HB45" s="490"/>
      <c r="HC45" s="491"/>
      <c r="HE45" s="489" t="e">
        <f ca="1">$W$43-38</f>
        <v>#VALUE!</v>
      </c>
      <c r="HF45" s="490"/>
      <c r="HG45" s="490"/>
      <c r="HH45" s="491"/>
      <c r="HJ45" s="489" t="e">
        <f ca="1">$W$43-39</f>
        <v>#VALUE!</v>
      </c>
      <c r="HK45" s="490"/>
      <c r="HL45" s="490"/>
      <c r="HM45" s="491"/>
      <c r="HO45" s="489" t="e">
        <f ca="1">$W$43-40</f>
        <v>#VALUE!</v>
      </c>
      <c r="HP45" s="490"/>
      <c r="HQ45" s="490"/>
      <c r="HR45" s="491"/>
    </row>
    <row r="46" spans="19:226" s="1" customFormat="1" ht="18" customHeight="1"/>
    <row r="47" spans="19:226" s="1" customFormat="1" ht="18" customHeight="1">
      <c r="W47" s="488" t="e">
        <f ca="1">W45*$N$21</f>
        <v>#VALUE!</v>
      </c>
      <c r="X47" s="488"/>
      <c r="Y47" s="488"/>
      <c r="Z47" s="488"/>
      <c r="AA47" s="5"/>
      <c r="AB47" s="488" t="e">
        <f ca="1">AB45*$N$21</f>
        <v>#VALUE!</v>
      </c>
      <c r="AC47" s="488"/>
      <c r="AD47" s="488"/>
      <c r="AE47" s="488"/>
      <c r="AF47" s="5"/>
      <c r="AG47" s="488" t="e">
        <f ca="1">AG45*$N$21</f>
        <v>#VALUE!</v>
      </c>
      <c r="AH47" s="488"/>
      <c r="AI47" s="488"/>
      <c r="AJ47" s="488"/>
      <c r="AL47" s="488" t="e">
        <f ca="1">AL45*$N$21</f>
        <v>#VALUE!</v>
      </c>
      <c r="AM47" s="488"/>
      <c r="AN47" s="488"/>
      <c r="AO47" s="488"/>
      <c r="AQ47" s="488" t="e">
        <f ca="1">AQ45*$N$21</f>
        <v>#VALUE!</v>
      </c>
      <c r="AR47" s="488"/>
      <c r="AS47" s="488"/>
      <c r="AT47" s="488"/>
      <c r="AV47" s="488" t="e">
        <f ca="1">AV45*$N$21</f>
        <v>#VALUE!</v>
      </c>
      <c r="AW47" s="488"/>
      <c r="AX47" s="488"/>
      <c r="AY47" s="488"/>
      <c r="AZ47" s="5"/>
      <c r="BA47" s="488" t="e">
        <f ca="1">BA45*$N$21</f>
        <v>#VALUE!</v>
      </c>
      <c r="BB47" s="488"/>
      <c r="BC47" s="488"/>
      <c r="BD47" s="488"/>
      <c r="BE47" s="5"/>
      <c r="BF47" s="488" t="e">
        <f ca="1">BF45*$N$21</f>
        <v>#VALUE!</v>
      </c>
      <c r="BG47" s="488"/>
      <c r="BH47" s="488"/>
      <c r="BI47" s="488"/>
      <c r="BK47" s="488" t="e">
        <f ca="1">BK45*$N$21</f>
        <v>#VALUE!</v>
      </c>
      <c r="BL47" s="488"/>
      <c r="BM47" s="488"/>
      <c r="BN47" s="488"/>
      <c r="BP47" s="488" t="e">
        <f ca="1">BP45*$N$21</f>
        <v>#VALUE!</v>
      </c>
      <c r="BQ47" s="488"/>
      <c r="BR47" s="488"/>
      <c r="BS47" s="488"/>
      <c r="BU47" s="488" t="e">
        <f ca="1">BU45*$N$21</f>
        <v>#VALUE!</v>
      </c>
      <c r="BV47" s="488"/>
      <c r="BW47" s="488"/>
      <c r="BX47" s="488"/>
      <c r="BY47" s="5"/>
      <c r="BZ47" s="488" t="e">
        <f ca="1">BZ45*$N$21</f>
        <v>#VALUE!</v>
      </c>
      <c r="CA47" s="488"/>
      <c r="CB47" s="488"/>
      <c r="CC47" s="488"/>
      <c r="CD47" s="5"/>
      <c r="CE47" s="488" t="e">
        <f ca="1">CE45*$N$21</f>
        <v>#VALUE!</v>
      </c>
      <c r="CF47" s="488"/>
      <c r="CG47" s="488"/>
      <c r="CH47" s="488"/>
      <c r="CJ47" s="488" t="e">
        <f ca="1">CJ45*$N$21</f>
        <v>#VALUE!</v>
      </c>
      <c r="CK47" s="488"/>
      <c r="CL47" s="488"/>
      <c r="CM47" s="488"/>
      <c r="CO47" s="488" t="e">
        <f ca="1">CO45*$N$21</f>
        <v>#VALUE!</v>
      </c>
      <c r="CP47" s="488"/>
      <c r="CQ47" s="488"/>
      <c r="CR47" s="488"/>
      <c r="CT47" s="488" t="e">
        <f ca="1">CT45*$N$21</f>
        <v>#VALUE!</v>
      </c>
      <c r="CU47" s="488"/>
      <c r="CV47" s="488"/>
      <c r="CW47" s="488"/>
      <c r="CX47" s="5"/>
      <c r="CY47" s="488" t="e">
        <f ca="1">CY45*$N$21</f>
        <v>#VALUE!</v>
      </c>
      <c r="CZ47" s="488"/>
      <c r="DA47" s="488"/>
      <c r="DB47" s="488"/>
      <c r="DC47" s="5"/>
      <c r="DD47" s="488" t="e">
        <f ca="1">DD45*$N$21</f>
        <v>#VALUE!</v>
      </c>
      <c r="DE47" s="488"/>
      <c r="DF47" s="488"/>
      <c r="DG47" s="488"/>
      <c r="DI47" s="488" t="e">
        <f ca="1">DI45*$N$21</f>
        <v>#VALUE!</v>
      </c>
      <c r="DJ47" s="488"/>
      <c r="DK47" s="488"/>
      <c r="DL47" s="488"/>
      <c r="DN47" s="488" t="e">
        <f ca="1">DN45*$N$21</f>
        <v>#VALUE!</v>
      </c>
      <c r="DO47" s="488"/>
      <c r="DP47" s="488"/>
      <c r="DQ47" s="488"/>
      <c r="DS47" s="488" t="e">
        <f ca="1">DS45*$N$21</f>
        <v>#VALUE!</v>
      </c>
      <c r="DT47" s="488"/>
      <c r="DU47" s="488"/>
      <c r="DV47" s="488"/>
      <c r="DW47" s="5"/>
      <c r="DX47" s="488" t="e">
        <f ca="1">DX45*$N$21</f>
        <v>#VALUE!</v>
      </c>
      <c r="DY47" s="488"/>
      <c r="DZ47" s="488"/>
      <c r="EA47" s="488"/>
      <c r="EB47" s="5"/>
      <c r="EC47" s="488" t="e">
        <f ca="1">EC45*$N$21</f>
        <v>#VALUE!</v>
      </c>
      <c r="ED47" s="488"/>
      <c r="EE47" s="488"/>
      <c r="EF47" s="488"/>
      <c r="EH47" s="488" t="e">
        <f ca="1">EH45*$N$21</f>
        <v>#VALUE!</v>
      </c>
      <c r="EI47" s="488"/>
      <c r="EJ47" s="488"/>
      <c r="EK47" s="488"/>
      <c r="EM47" s="488" t="e">
        <f ca="1">EM45*$N$21</f>
        <v>#VALUE!</v>
      </c>
      <c r="EN47" s="488"/>
      <c r="EO47" s="488"/>
      <c r="EP47" s="488"/>
      <c r="ER47" s="488" t="e">
        <f ca="1">ER45*$N$21</f>
        <v>#VALUE!</v>
      </c>
      <c r="ES47" s="488"/>
      <c r="ET47" s="488"/>
      <c r="EU47" s="488"/>
      <c r="EV47" s="5"/>
      <c r="EW47" s="488" t="e">
        <f ca="1">EW45*$N$21</f>
        <v>#VALUE!</v>
      </c>
      <c r="EX47" s="488"/>
      <c r="EY47" s="488"/>
      <c r="EZ47" s="488"/>
      <c r="FA47" s="5"/>
      <c r="FB47" s="488" t="e">
        <f ca="1">FB45*$N$21</f>
        <v>#VALUE!</v>
      </c>
      <c r="FC47" s="488"/>
      <c r="FD47" s="488"/>
      <c r="FE47" s="488"/>
      <c r="FG47" s="488" t="e">
        <f ca="1">FG45*$N$21</f>
        <v>#VALUE!</v>
      </c>
      <c r="FH47" s="488"/>
      <c r="FI47" s="488"/>
      <c r="FJ47" s="488"/>
      <c r="FL47" s="488" t="e">
        <f ca="1">FL45*$N$21</f>
        <v>#VALUE!</v>
      </c>
      <c r="FM47" s="488"/>
      <c r="FN47" s="488"/>
      <c r="FO47" s="488"/>
      <c r="FQ47" s="488" t="e">
        <f ca="1">FQ45*$N$21</f>
        <v>#VALUE!</v>
      </c>
      <c r="FR47" s="488"/>
      <c r="FS47" s="488"/>
      <c r="FT47" s="488"/>
      <c r="FV47" s="488" t="e">
        <f ca="1">FV45*$N$21</f>
        <v>#VALUE!</v>
      </c>
      <c r="FW47" s="488"/>
      <c r="FX47" s="488"/>
      <c r="FY47" s="488"/>
      <c r="GA47" s="488" t="e">
        <f ca="1">GA45*$N$21</f>
        <v>#VALUE!</v>
      </c>
      <c r="GB47" s="488"/>
      <c r="GC47" s="488"/>
      <c r="GD47" s="488"/>
      <c r="GE47" s="5"/>
      <c r="GF47" s="488" t="e">
        <f ca="1">GF45*$N$21</f>
        <v>#VALUE!</v>
      </c>
      <c r="GG47" s="488"/>
      <c r="GH47" s="488"/>
      <c r="GI47" s="488"/>
      <c r="GJ47" s="5"/>
      <c r="GK47" s="488" t="e">
        <f ca="1">GK45*$N$21</f>
        <v>#VALUE!</v>
      </c>
      <c r="GL47" s="488"/>
      <c r="GM47" s="488"/>
      <c r="GN47" s="488"/>
      <c r="GP47" s="488" t="e">
        <f ca="1">GP45*$N$21</f>
        <v>#VALUE!</v>
      </c>
      <c r="GQ47" s="488"/>
      <c r="GR47" s="488"/>
      <c r="GS47" s="488"/>
      <c r="GU47" s="488" t="e">
        <f ca="1">GU45*$N$21</f>
        <v>#VALUE!</v>
      </c>
      <c r="GV47" s="488"/>
      <c r="GW47" s="488"/>
      <c r="GX47" s="488"/>
      <c r="GZ47" s="488" t="e">
        <f ca="1">GZ45*$N$21</f>
        <v>#VALUE!</v>
      </c>
      <c r="HA47" s="488"/>
      <c r="HB47" s="488"/>
      <c r="HC47" s="488"/>
      <c r="HE47" s="488" t="e">
        <f ca="1">HE45*$N$21</f>
        <v>#VALUE!</v>
      </c>
      <c r="HF47" s="488"/>
      <c r="HG47" s="488"/>
      <c r="HH47" s="488"/>
      <c r="HJ47" s="488" t="e">
        <f ca="1">HJ45*$N$21</f>
        <v>#VALUE!</v>
      </c>
      <c r="HK47" s="488"/>
      <c r="HL47" s="488"/>
      <c r="HM47" s="488"/>
      <c r="HN47" s="5"/>
      <c r="HO47" s="488" t="e">
        <f ca="1">HO45*$N$21</f>
        <v>#VALUE!</v>
      </c>
      <c r="HP47" s="488"/>
      <c r="HQ47" s="488"/>
      <c r="HR47" s="488"/>
    </row>
    <row r="48" spans="19:226" s="1" customFormat="1" ht="18" customHeight="1" thickBot="1">
      <c r="W48" s="518" t="e">
        <f ca="1">W45*$N$23</f>
        <v>#VALUE!</v>
      </c>
      <c r="X48" s="518"/>
      <c r="Y48" s="518"/>
      <c r="Z48" s="518"/>
      <c r="AA48" s="5"/>
      <c r="AB48" s="518" t="e">
        <f ca="1">AB45*$N$23</f>
        <v>#VALUE!</v>
      </c>
      <c r="AC48" s="518"/>
      <c r="AD48" s="518"/>
      <c r="AE48" s="518"/>
      <c r="AF48" s="5"/>
      <c r="AG48" s="518" t="e">
        <f ca="1">AG45*$N$23</f>
        <v>#VALUE!</v>
      </c>
      <c r="AH48" s="518"/>
      <c r="AI48" s="518"/>
      <c r="AJ48" s="518"/>
      <c r="AL48" s="518" t="e">
        <f ca="1">AL45*$N$23</f>
        <v>#VALUE!</v>
      </c>
      <c r="AM48" s="518"/>
      <c r="AN48" s="518"/>
      <c r="AO48" s="518"/>
      <c r="AQ48" s="518" t="e">
        <f ca="1">AQ45*$N$23</f>
        <v>#VALUE!</v>
      </c>
      <c r="AR48" s="518"/>
      <c r="AS48" s="518"/>
      <c r="AT48" s="518"/>
      <c r="AV48" s="518" t="e">
        <f ca="1">AV45*$N$23</f>
        <v>#VALUE!</v>
      </c>
      <c r="AW48" s="518"/>
      <c r="AX48" s="518"/>
      <c r="AY48" s="518"/>
      <c r="AZ48" s="5"/>
      <c r="BA48" s="518" t="e">
        <f ca="1">BA45*$N$23</f>
        <v>#VALUE!</v>
      </c>
      <c r="BB48" s="518"/>
      <c r="BC48" s="518"/>
      <c r="BD48" s="518"/>
      <c r="BE48" s="5"/>
      <c r="BF48" s="518" t="e">
        <f ca="1">BF45*$N$23</f>
        <v>#VALUE!</v>
      </c>
      <c r="BG48" s="518"/>
      <c r="BH48" s="518"/>
      <c r="BI48" s="518"/>
      <c r="BK48" s="518" t="e">
        <f ca="1">BK45*$N$23</f>
        <v>#VALUE!</v>
      </c>
      <c r="BL48" s="518"/>
      <c r="BM48" s="518"/>
      <c r="BN48" s="518"/>
      <c r="BP48" s="518" t="e">
        <f ca="1">BP45*$N$23</f>
        <v>#VALUE!</v>
      </c>
      <c r="BQ48" s="518"/>
      <c r="BR48" s="518"/>
      <c r="BS48" s="518"/>
      <c r="BU48" s="518" t="e">
        <f ca="1">BU45*$N$23</f>
        <v>#VALUE!</v>
      </c>
      <c r="BV48" s="518"/>
      <c r="BW48" s="518"/>
      <c r="BX48" s="518"/>
      <c r="BY48" s="5"/>
      <c r="BZ48" s="518" t="e">
        <f ca="1">BZ45*$N$23</f>
        <v>#VALUE!</v>
      </c>
      <c r="CA48" s="518"/>
      <c r="CB48" s="518"/>
      <c r="CC48" s="518"/>
      <c r="CD48" s="5"/>
      <c r="CE48" s="518" t="e">
        <f ca="1">CE45*$N$23</f>
        <v>#VALUE!</v>
      </c>
      <c r="CF48" s="518"/>
      <c r="CG48" s="518"/>
      <c r="CH48" s="518"/>
      <c r="CJ48" s="518" t="e">
        <f ca="1">CJ45*$N$23</f>
        <v>#VALUE!</v>
      </c>
      <c r="CK48" s="518"/>
      <c r="CL48" s="518"/>
      <c r="CM48" s="518"/>
      <c r="CO48" s="518" t="e">
        <f ca="1">CO45*$N$23</f>
        <v>#VALUE!</v>
      </c>
      <c r="CP48" s="518"/>
      <c r="CQ48" s="518"/>
      <c r="CR48" s="518"/>
      <c r="CT48" s="518" t="e">
        <f ca="1">CT45*$N$23</f>
        <v>#VALUE!</v>
      </c>
      <c r="CU48" s="518"/>
      <c r="CV48" s="518"/>
      <c r="CW48" s="518"/>
      <c r="CX48" s="5"/>
      <c r="CY48" s="518" t="e">
        <f ca="1">CY45*$N$23</f>
        <v>#VALUE!</v>
      </c>
      <c r="CZ48" s="518"/>
      <c r="DA48" s="518"/>
      <c r="DB48" s="518"/>
      <c r="DC48" s="5"/>
      <c r="DD48" s="518" t="e">
        <f ca="1">DD45*$N$23</f>
        <v>#VALUE!</v>
      </c>
      <c r="DE48" s="518"/>
      <c r="DF48" s="518"/>
      <c r="DG48" s="518"/>
      <c r="DI48" s="518" t="e">
        <f ca="1">DI45*$N$23</f>
        <v>#VALUE!</v>
      </c>
      <c r="DJ48" s="518"/>
      <c r="DK48" s="518"/>
      <c r="DL48" s="518"/>
      <c r="DN48" s="518" t="e">
        <f ca="1">DN45*$N$23</f>
        <v>#VALUE!</v>
      </c>
      <c r="DO48" s="518"/>
      <c r="DP48" s="518"/>
      <c r="DQ48" s="518"/>
      <c r="DS48" s="518" t="e">
        <f ca="1">DS45*$N$23</f>
        <v>#VALUE!</v>
      </c>
      <c r="DT48" s="518"/>
      <c r="DU48" s="518"/>
      <c r="DV48" s="518"/>
      <c r="DW48" s="5"/>
      <c r="DX48" s="518" t="e">
        <f ca="1">DX45*$N$23</f>
        <v>#VALUE!</v>
      </c>
      <c r="DY48" s="518"/>
      <c r="DZ48" s="518"/>
      <c r="EA48" s="518"/>
      <c r="EB48" s="5"/>
      <c r="EC48" s="518" t="e">
        <f ca="1">EC45*$N$23</f>
        <v>#VALUE!</v>
      </c>
      <c r="ED48" s="518"/>
      <c r="EE48" s="518"/>
      <c r="EF48" s="518"/>
      <c r="EH48" s="518" t="e">
        <f ca="1">EH45*$N$23</f>
        <v>#VALUE!</v>
      </c>
      <c r="EI48" s="518"/>
      <c r="EJ48" s="518"/>
      <c r="EK48" s="518"/>
      <c r="EM48" s="518" t="e">
        <f ca="1">EM45*$N$23</f>
        <v>#VALUE!</v>
      </c>
      <c r="EN48" s="518"/>
      <c r="EO48" s="518"/>
      <c r="EP48" s="518"/>
      <c r="ER48" s="518" t="e">
        <f ca="1">ER45*$N$23</f>
        <v>#VALUE!</v>
      </c>
      <c r="ES48" s="518"/>
      <c r="ET48" s="518"/>
      <c r="EU48" s="518"/>
      <c r="EV48" s="5"/>
      <c r="EW48" s="518" t="e">
        <f ca="1">EW45*$N$23</f>
        <v>#VALUE!</v>
      </c>
      <c r="EX48" s="518"/>
      <c r="EY48" s="518"/>
      <c r="EZ48" s="518"/>
      <c r="FA48" s="5"/>
      <c r="FB48" s="518" t="e">
        <f ca="1">FB45*$N$23</f>
        <v>#VALUE!</v>
      </c>
      <c r="FC48" s="518"/>
      <c r="FD48" s="518"/>
      <c r="FE48" s="518"/>
      <c r="FG48" s="518" t="e">
        <f ca="1">FG45*$N$23</f>
        <v>#VALUE!</v>
      </c>
      <c r="FH48" s="518"/>
      <c r="FI48" s="518"/>
      <c r="FJ48" s="518"/>
      <c r="FL48" s="518" t="e">
        <f ca="1">FL45*$N$23</f>
        <v>#VALUE!</v>
      </c>
      <c r="FM48" s="518"/>
      <c r="FN48" s="518"/>
      <c r="FO48" s="518"/>
      <c r="FQ48" s="518" t="e">
        <f ca="1">FQ45*$N$23</f>
        <v>#VALUE!</v>
      </c>
      <c r="FR48" s="518"/>
      <c r="FS48" s="518"/>
      <c r="FT48" s="518"/>
      <c r="FV48" s="518" t="e">
        <f ca="1">FV45*$N$23</f>
        <v>#VALUE!</v>
      </c>
      <c r="FW48" s="518"/>
      <c r="FX48" s="518"/>
      <c r="FY48" s="518"/>
      <c r="GA48" s="518" t="e">
        <f ca="1">GA45*$N$23</f>
        <v>#VALUE!</v>
      </c>
      <c r="GB48" s="518"/>
      <c r="GC48" s="518"/>
      <c r="GD48" s="518"/>
      <c r="GE48" s="5"/>
      <c r="GF48" s="518" t="e">
        <f ca="1">GF45*$N$23</f>
        <v>#VALUE!</v>
      </c>
      <c r="GG48" s="518"/>
      <c r="GH48" s="518"/>
      <c r="GI48" s="518"/>
      <c r="GJ48" s="5"/>
      <c r="GK48" s="518" t="e">
        <f ca="1">GK45*$N$23</f>
        <v>#VALUE!</v>
      </c>
      <c r="GL48" s="518"/>
      <c r="GM48" s="518"/>
      <c r="GN48" s="518"/>
      <c r="GP48" s="518" t="e">
        <f ca="1">GP45*$N$23</f>
        <v>#VALUE!</v>
      </c>
      <c r="GQ48" s="518"/>
      <c r="GR48" s="518"/>
      <c r="GS48" s="518"/>
      <c r="GU48" s="518" t="e">
        <f ca="1">GU45*$N$23</f>
        <v>#VALUE!</v>
      </c>
      <c r="GV48" s="518"/>
      <c r="GW48" s="518"/>
      <c r="GX48" s="518"/>
      <c r="GZ48" s="518" t="e">
        <f ca="1">GZ45*$N$23</f>
        <v>#VALUE!</v>
      </c>
      <c r="HA48" s="518"/>
      <c r="HB48" s="518"/>
      <c r="HC48" s="518"/>
      <c r="HE48" s="518" t="e">
        <f ca="1">HE45*$N$23</f>
        <v>#VALUE!</v>
      </c>
      <c r="HF48" s="518"/>
      <c r="HG48" s="518"/>
      <c r="HH48" s="518"/>
      <c r="HJ48" s="518" t="e">
        <f ca="1">HJ45*$N$23</f>
        <v>#VALUE!</v>
      </c>
      <c r="HK48" s="518"/>
      <c r="HL48" s="518"/>
      <c r="HM48" s="518"/>
      <c r="HN48" s="5"/>
      <c r="HO48" s="518" t="e">
        <f ca="1">HO45*$N$23</f>
        <v>#VALUE!</v>
      </c>
      <c r="HP48" s="518"/>
      <c r="HQ48" s="518"/>
      <c r="HR48" s="518"/>
    </row>
    <row r="49" spans="19:226" s="1" customFormat="1" ht="18" customHeight="1" thickBot="1">
      <c r="S49" s="552" t="s">
        <v>50</v>
      </c>
      <c r="T49" s="552"/>
      <c r="U49" s="552"/>
      <c r="V49" s="553"/>
      <c r="W49" s="519" t="e">
        <f ca="1">IF(AND(W47&lt;$N$10,W48&lt;$N$11),"OK","NG")</f>
        <v>#VALUE!</v>
      </c>
      <c r="X49" s="520"/>
      <c r="Y49" s="520"/>
      <c r="Z49" s="521"/>
      <c r="AB49" s="519" t="e">
        <f ca="1">IF(AND(AB47&lt;$N$10,AB48&lt;$N$11),"OK","NG")</f>
        <v>#VALUE!</v>
      </c>
      <c r="AC49" s="520"/>
      <c r="AD49" s="520"/>
      <c r="AE49" s="521"/>
      <c r="AG49" s="519" t="e">
        <f ca="1">IF(AND(AG47&lt;$N$10,AG48&lt;$N$11),"OK","NG")</f>
        <v>#VALUE!</v>
      </c>
      <c r="AH49" s="520"/>
      <c r="AI49" s="520"/>
      <c r="AJ49" s="521"/>
      <c r="AL49" s="519" t="e">
        <f ca="1">IF(AND(AL47&lt;$N$10,AL48&lt;$N$11),"OK","NG")</f>
        <v>#VALUE!</v>
      </c>
      <c r="AM49" s="520"/>
      <c r="AN49" s="520"/>
      <c r="AO49" s="521"/>
      <c r="AQ49" s="519" t="e">
        <f ca="1">IF(AND(AQ47&lt;$N$10,AQ48&lt;$N$11),"OK","NG")</f>
        <v>#VALUE!</v>
      </c>
      <c r="AR49" s="520"/>
      <c r="AS49" s="520"/>
      <c r="AT49" s="521"/>
      <c r="AV49" s="519" t="e">
        <f ca="1">IF(AND(AV47&lt;$N$10,AV48&lt;$N$11),"OK","NG")</f>
        <v>#VALUE!</v>
      </c>
      <c r="AW49" s="520"/>
      <c r="AX49" s="520"/>
      <c r="AY49" s="521"/>
      <c r="BA49" s="519" t="e">
        <f ca="1">IF(AND(BA47&lt;$N$10,BA48&lt;$N$11),"OK","NG")</f>
        <v>#VALUE!</v>
      </c>
      <c r="BB49" s="520"/>
      <c r="BC49" s="520"/>
      <c r="BD49" s="521"/>
      <c r="BF49" s="519" t="e">
        <f ca="1">IF(AND(BF47&lt;$N$10,BF48&lt;$N$11),"OK","NG")</f>
        <v>#VALUE!</v>
      </c>
      <c r="BG49" s="520"/>
      <c r="BH49" s="520"/>
      <c r="BI49" s="521"/>
      <c r="BK49" s="519" t="e">
        <f ca="1">IF(AND(BK47&lt;$N$10,BK48&lt;$N$11),"OK","NG")</f>
        <v>#VALUE!</v>
      </c>
      <c r="BL49" s="520"/>
      <c r="BM49" s="520"/>
      <c r="BN49" s="521"/>
      <c r="BP49" s="519" t="e">
        <f ca="1">IF(AND(BP47&lt;$N$10,BP48&lt;$N$11),"OK","NG")</f>
        <v>#VALUE!</v>
      </c>
      <c r="BQ49" s="520"/>
      <c r="BR49" s="520"/>
      <c r="BS49" s="521"/>
      <c r="BU49" s="519" t="e">
        <f ca="1">IF(AND(BU47&lt;$N$10,BU48&lt;$N$11),"OK","NG")</f>
        <v>#VALUE!</v>
      </c>
      <c r="BV49" s="520"/>
      <c r="BW49" s="520"/>
      <c r="BX49" s="521"/>
      <c r="BZ49" s="519" t="e">
        <f ca="1">IF(AND(BZ47&lt;$N$10,BZ48&lt;$N$11),"OK","NG")</f>
        <v>#VALUE!</v>
      </c>
      <c r="CA49" s="520"/>
      <c r="CB49" s="520"/>
      <c r="CC49" s="521"/>
      <c r="CE49" s="519" t="e">
        <f ca="1">IF(AND(CE47&lt;$N$10,CE48&lt;$N$11),"OK","NG")</f>
        <v>#VALUE!</v>
      </c>
      <c r="CF49" s="520"/>
      <c r="CG49" s="520"/>
      <c r="CH49" s="521"/>
      <c r="CJ49" s="519" t="e">
        <f ca="1">IF(AND(CJ47&lt;$N$10,CJ48&lt;$N$11),"OK","NG")</f>
        <v>#VALUE!</v>
      </c>
      <c r="CK49" s="520"/>
      <c r="CL49" s="520"/>
      <c r="CM49" s="521"/>
      <c r="CO49" s="519" t="e">
        <f ca="1">IF(AND(CO47&lt;$N$10,CO48&lt;$N$11),"OK","NG")</f>
        <v>#VALUE!</v>
      </c>
      <c r="CP49" s="520"/>
      <c r="CQ49" s="520"/>
      <c r="CR49" s="521"/>
      <c r="CT49" s="519" t="e">
        <f ca="1">IF(AND(CT47&lt;$N$10,CT48&lt;$N$11),"OK","NG")</f>
        <v>#VALUE!</v>
      </c>
      <c r="CU49" s="520"/>
      <c r="CV49" s="520"/>
      <c r="CW49" s="521"/>
      <c r="CY49" s="519" t="e">
        <f ca="1">IF(AND(CY47&lt;$N$10,CY48&lt;$N$11),"OK","NG")</f>
        <v>#VALUE!</v>
      </c>
      <c r="CZ49" s="520"/>
      <c r="DA49" s="520"/>
      <c r="DB49" s="521"/>
      <c r="DD49" s="519" t="e">
        <f ca="1">IF(AND(DD47&lt;$N$10,DD48&lt;$N$11),"OK","NG")</f>
        <v>#VALUE!</v>
      </c>
      <c r="DE49" s="520"/>
      <c r="DF49" s="520"/>
      <c r="DG49" s="521"/>
      <c r="DI49" s="519" t="e">
        <f ca="1">IF(AND(DI47&lt;$N$10,DI48&lt;$N$11),"OK","NG")</f>
        <v>#VALUE!</v>
      </c>
      <c r="DJ49" s="520"/>
      <c r="DK49" s="520"/>
      <c r="DL49" s="521"/>
      <c r="DN49" s="519" t="e">
        <f ca="1">IF(AND(DN47&lt;$N$10,DN48&lt;$N$11),"OK","NG")</f>
        <v>#VALUE!</v>
      </c>
      <c r="DO49" s="520"/>
      <c r="DP49" s="520"/>
      <c r="DQ49" s="521"/>
      <c r="DS49" s="519" t="e">
        <f ca="1">IF(AND(DS47&lt;$N$10,DS48&lt;$N$11),"OK","NG")</f>
        <v>#VALUE!</v>
      </c>
      <c r="DT49" s="520"/>
      <c r="DU49" s="520"/>
      <c r="DV49" s="521"/>
      <c r="DX49" s="519" t="e">
        <f ca="1">IF(AND(DX47&lt;$N$10,DX48&lt;$N$11),"OK","NG")</f>
        <v>#VALUE!</v>
      </c>
      <c r="DY49" s="520"/>
      <c r="DZ49" s="520"/>
      <c r="EA49" s="521"/>
      <c r="EC49" s="519" t="e">
        <f ca="1">IF(AND(EC47&lt;$N$10,EC48&lt;$N$11),"OK","NG")</f>
        <v>#VALUE!</v>
      </c>
      <c r="ED49" s="520"/>
      <c r="EE49" s="520"/>
      <c r="EF49" s="521"/>
      <c r="EH49" s="519" t="e">
        <f ca="1">IF(AND(EH47&lt;$N$10,EH48&lt;$N$11),"OK","NG")</f>
        <v>#VALUE!</v>
      </c>
      <c r="EI49" s="520"/>
      <c r="EJ49" s="520"/>
      <c r="EK49" s="521"/>
      <c r="EM49" s="519" t="e">
        <f ca="1">IF(AND(EM47&lt;$N$10,EM48&lt;$N$11),"OK","NG")</f>
        <v>#VALUE!</v>
      </c>
      <c r="EN49" s="520"/>
      <c r="EO49" s="520"/>
      <c r="EP49" s="521"/>
      <c r="ER49" s="519" t="e">
        <f ca="1">IF(AND(ER47&lt;$N$10,ER48&lt;$N$11),"OK","NG")</f>
        <v>#VALUE!</v>
      </c>
      <c r="ES49" s="520"/>
      <c r="ET49" s="520"/>
      <c r="EU49" s="521"/>
      <c r="EW49" s="519" t="e">
        <f ca="1">IF(AND(EW47&lt;$N$10,EW48&lt;$N$11),"OK","NG")</f>
        <v>#VALUE!</v>
      </c>
      <c r="EX49" s="520"/>
      <c r="EY49" s="520"/>
      <c r="EZ49" s="521"/>
      <c r="FB49" s="519" t="e">
        <f ca="1">IF(AND(FB47&lt;$N$10,FB48&lt;$N$11),"OK","NG")</f>
        <v>#VALUE!</v>
      </c>
      <c r="FC49" s="520"/>
      <c r="FD49" s="520"/>
      <c r="FE49" s="521"/>
      <c r="FG49" s="519" t="e">
        <f ca="1">IF(AND(FG47&lt;$N$10,FG48&lt;$N$11),"OK","NG")</f>
        <v>#VALUE!</v>
      </c>
      <c r="FH49" s="520"/>
      <c r="FI49" s="520"/>
      <c r="FJ49" s="521"/>
      <c r="FL49" s="519" t="e">
        <f ca="1">IF(AND(FL47&lt;$N$10,FL48&lt;$N$11),"OK","NG")</f>
        <v>#VALUE!</v>
      </c>
      <c r="FM49" s="520"/>
      <c r="FN49" s="520"/>
      <c r="FO49" s="521"/>
      <c r="FQ49" s="519" t="e">
        <f ca="1">IF(AND(FQ47&lt;$N$10,FQ48&lt;$N$11),"OK","NG")</f>
        <v>#VALUE!</v>
      </c>
      <c r="FR49" s="520"/>
      <c r="FS49" s="520"/>
      <c r="FT49" s="521"/>
      <c r="FV49" s="519" t="e">
        <f ca="1">IF(AND(FV47&lt;$N$10,FV48&lt;$N$11),"OK","NG")</f>
        <v>#VALUE!</v>
      </c>
      <c r="FW49" s="520"/>
      <c r="FX49" s="520"/>
      <c r="FY49" s="521"/>
      <c r="GA49" s="519" t="e">
        <f ca="1">IF(AND(GA47&lt;$N$10,GA48&lt;$N$11),"OK","NG")</f>
        <v>#VALUE!</v>
      </c>
      <c r="GB49" s="520"/>
      <c r="GC49" s="520"/>
      <c r="GD49" s="521"/>
      <c r="GF49" s="519" t="e">
        <f ca="1">IF(AND(GF47&lt;$N$10,GF48&lt;$N$11),"OK","NG")</f>
        <v>#VALUE!</v>
      </c>
      <c r="GG49" s="520"/>
      <c r="GH49" s="520"/>
      <c r="GI49" s="521"/>
      <c r="GK49" s="519" t="e">
        <f ca="1">IF(AND(GK47&lt;$N$10,GK48&lt;$N$11),"OK","NG")</f>
        <v>#VALUE!</v>
      </c>
      <c r="GL49" s="520"/>
      <c r="GM49" s="520"/>
      <c r="GN49" s="521"/>
      <c r="GP49" s="519" t="e">
        <f ca="1">IF(AND(GP47&lt;$N$10,GP48&lt;$N$11),"OK","NG")</f>
        <v>#VALUE!</v>
      </c>
      <c r="GQ49" s="520"/>
      <c r="GR49" s="520"/>
      <c r="GS49" s="521"/>
      <c r="GU49" s="519" t="e">
        <f ca="1">IF(AND(GU47&lt;$N$10,GU48&lt;$N$11),"OK","NG")</f>
        <v>#VALUE!</v>
      </c>
      <c r="GV49" s="520"/>
      <c r="GW49" s="520"/>
      <c r="GX49" s="521"/>
      <c r="GZ49" s="519" t="e">
        <f ca="1">IF(AND(GZ47&lt;$N$10,GZ48&lt;$N$11),"OK","NG")</f>
        <v>#VALUE!</v>
      </c>
      <c r="HA49" s="520"/>
      <c r="HB49" s="520"/>
      <c r="HC49" s="521"/>
      <c r="HE49" s="519" t="e">
        <f ca="1">IF(AND(HE47&lt;$N$10,HE48&lt;$N$11),"OK","NG")</f>
        <v>#VALUE!</v>
      </c>
      <c r="HF49" s="520"/>
      <c r="HG49" s="520"/>
      <c r="HH49" s="521"/>
      <c r="HJ49" s="519" t="e">
        <f ca="1">IF(AND(HJ47&lt;$N$10,HJ48&lt;$N$11),"OK","NG")</f>
        <v>#VALUE!</v>
      </c>
      <c r="HK49" s="520"/>
      <c r="HL49" s="520"/>
      <c r="HM49" s="521"/>
      <c r="HO49" s="519" t="e">
        <f ca="1">IF(AND(HO47&lt;$N$10,HO48&lt;$N$11),"OK","NG")</f>
        <v>#VALUE!</v>
      </c>
      <c r="HP49" s="520"/>
      <c r="HQ49" s="520"/>
      <c r="HR49" s="521"/>
    </row>
    <row r="50" spans="19:226" s="1" customFormat="1" ht="18" customHeight="1"/>
    <row r="51" spans="19:226" s="1" customFormat="1" ht="18" customHeight="1">
      <c r="S51" s="552" t="s">
        <v>51</v>
      </c>
      <c r="T51" s="552"/>
      <c r="U51" s="552"/>
      <c r="V51" s="554"/>
      <c r="W51" s="488" t="e">
        <f ca="1">IF(W49="OK",W45,0)</f>
        <v>#VALUE!</v>
      </c>
      <c r="X51" s="488"/>
      <c r="Y51" s="488"/>
      <c r="Z51" s="488"/>
      <c r="AA51" s="5"/>
      <c r="AB51" s="488" t="e">
        <f ca="1">IF(AB49="OK",AB45,0)</f>
        <v>#VALUE!</v>
      </c>
      <c r="AC51" s="488"/>
      <c r="AD51" s="488"/>
      <c r="AE51" s="488"/>
      <c r="AF51" s="5"/>
      <c r="AG51" s="488" t="e">
        <f ca="1">IF(AG49="OK",AG45,0)</f>
        <v>#VALUE!</v>
      </c>
      <c r="AH51" s="488"/>
      <c r="AI51" s="488"/>
      <c r="AJ51" s="488"/>
      <c r="AL51" s="488" t="e">
        <f ca="1">IF(AL49="OK",AL45,0)</f>
        <v>#VALUE!</v>
      </c>
      <c r="AM51" s="488"/>
      <c r="AN51" s="488"/>
      <c r="AO51" s="488"/>
      <c r="AQ51" s="488" t="e">
        <f ca="1">IF(AQ49="OK",AQ45,0)</f>
        <v>#VALUE!</v>
      </c>
      <c r="AR51" s="488"/>
      <c r="AS51" s="488"/>
      <c r="AT51" s="488"/>
      <c r="AV51" s="488" t="e">
        <f ca="1">IF(AV49="OK",AV45,0)</f>
        <v>#VALUE!</v>
      </c>
      <c r="AW51" s="488"/>
      <c r="AX51" s="488"/>
      <c r="AY51" s="488"/>
      <c r="AZ51" s="5"/>
      <c r="BA51" s="488" t="e">
        <f ca="1">IF(BA49="OK",BA45,0)</f>
        <v>#VALUE!</v>
      </c>
      <c r="BB51" s="488"/>
      <c r="BC51" s="488"/>
      <c r="BD51" s="488"/>
      <c r="BE51" s="5"/>
      <c r="BF51" s="488" t="e">
        <f ca="1">IF(BF49="OK",BF45,0)</f>
        <v>#VALUE!</v>
      </c>
      <c r="BG51" s="488"/>
      <c r="BH51" s="488"/>
      <c r="BI51" s="488"/>
      <c r="BK51" s="488" t="e">
        <f ca="1">IF(BK49="OK",BK45,0)</f>
        <v>#VALUE!</v>
      </c>
      <c r="BL51" s="488"/>
      <c r="BM51" s="488"/>
      <c r="BN51" s="488"/>
      <c r="BP51" s="488" t="e">
        <f ca="1">IF(BP49="OK",BP45,0)</f>
        <v>#VALUE!</v>
      </c>
      <c r="BQ51" s="488"/>
      <c r="BR51" s="488"/>
      <c r="BS51" s="488"/>
      <c r="BU51" s="488" t="e">
        <f ca="1">IF(BU49="OK",BU45,0)</f>
        <v>#VALUE!</v>
      </c>
      <c r="BV51" s="488"/>
      <c r="BW51" s="488"/>
      <c r="BX51" s="488"/>
      <c r="BY51" s="5"/>
      <c r="BZ51" s="488" t="e">
        <f ca="1">IF(BZ49="OK",BZ45,0)</f>
        <v>#VALUE!</v>
      </c>
      <c r="CA51" s="488"/>
      <c r="CB51" s="488"/>
      <c r="CC51" s="488"/>
      <c r="CD51" s="5"/>
      <c r="CE51" s="488" t="e">
        <f ca="1">IF(CE49="OK",CE45,0)</f>
        <v>#VALUE!</v>
      </c>
      <c r="CF51" s="488"/>
      <c r="CG51" s="488"/>
      <c r="CH51" s="488"/>
      <c r="CJ51" s="488" t="e">
        <f ca="1">IF(CJ49="OK",CJ45,0)</f>
        <v>#VALUE!</v>
      </c>
      <c r="CK51" s="488"/>
      <c r="CL51" s="488"/>
      <c r="CM51" s="488"/>
      <c r="CO51" s="488" t="e">
        <f ca="1">IF(CO49="OK",CO45,0)</f>
        <v>#VALUE!</v>
      </c>
      <c r="CP51" s="488"/>
      <c r="CQ51" s="488"/>
      <c r="CR51" s="488"/>
      <c r="CT51" s="488" t="e">
        <f ca="1">IF(CT49="OK",CT45,0)</f>
        <v>#VALUE!</v>
      </c>
      <c r="CU51" s="488"/>
      <c r="CV51" s="488"/>
      <c r="CW51" s="488"/>
      <c r="CX51" s="5"/>
      <c r="CY51" s="488" t="e">
        <f ca="1">IF(CY49="OK",CY45,0)</f>
        <v>#VALUE!</v>
      </c>
      <c r="CZ51" s="488"/>
      <c r="DA51" s="488"/>
      <c r="DB51" s="488"/>
      <c r="DC51" s="5"/>
      <c r="DD51" s="488" t="e">
        <f ca="1">IF(DD49="OK",DD45,0)</f>
        <v>#VALUE!</v>
      </c>
      <c r="DE51" s="488"/>
      <c r="DF51" s="488"/>
      <c r="DG51" s="488"/>
      <c r="DI51" s="488" t="e">
        <f ca="1">IF(DI49="OK",DI45,0)</f>
        <v>#VALUE!</v>
      </c>
      <c r="DJ51" s="488"/>
      <c r="DK51" s="488"/>
      <c r="DL51" s="488"/>
      <c r="DN51" s="488" t="e">
        <f ca="1">IF(DN49="OK",DN45,0)</f>
        <v>#VALUE!</v>
      </c>
      <c r="DO51" s="488"/>
      <c r="DP51" s="488"/>
      <c r="DQ51" s="488"/>
      <c r="DS51" s="488" t="e">
        <f ca="1">IF(DS49="OK",DS45,0)</f>
        <v>#VALUE!</v>
      </c>
      <c r="DT51" s="488"/>
      <c r="DU51" s="488"/>
      <c r="DV51" s="488"/>
      <c r="DW51" s="5"/>
      <c r="DX51" s="488" t="e">
        <f ca="1">IF(DX49="OK",DX45,0)</f>
        <v>#VALUE!</v>
      </c>
      <c r="DY51" s="488"/>
      <c r="DZ51" s="488"/>
      <c r="EA51" s="488"/>
      <c r="EB51" s="5"/>
      <c r="EC51" s="488" t="e">
        <f ca="1">IF(EC49="OK",EC45,0)</f>
        <v>#VALUE!</v>
      </c>
      <c r="ED51" s="488"/>
      <c r="EE51" s="488"/>
      <c r="EF51" s="488"/>
      <c r="EH51" s="488" t="e">
        <f ca="1">IF(EH49="OK",EH45,0)</f>
        <v>#VALUE!</v>
      </c>
      <c r="EI51" s="488"/>
      <c r="EJ51" s="488"/>
      <c r="EK51" s="488"/>
      <c r="EM51" s="488" t="e">
        <f ca="1">IF(EM49="OK",EM45,0)</f>
        <v>#VALUE!</v>
      </c>
      <c r="EN51" s="488"/>
      <c r="EO51" s="488"/>
      <c r="EP51" s="488"/>
      <c r="ER51" s="488" t="e">
        <f ca="1">IF(ER49="OK",ER45,0)</f>
        <v>#VALUE!</v>
      </c>
      <c r="ES51" s="488"/>
      <c r="ET51" s="488"/>
      <c r="EU51" s="488"/>
      <c r="EV51" s="5"/>
      <c r="EW51" s="488" t="e">
        <f ca="1">IF(EW49="OK",EW45,0)</f>
        <v>#VALUE!</v>
      </c>
      <c r="EX51" s="488"/>
      <c r="EY51" s="488"/>
      <c r="EZ51" s="488"/>
      <c r="FA51" s="5"/>
      <c r="FB51" s="488" t="e">
        <f ca="1">IF(FB49="OK",FB45,0)</f>
        <v>#VALUE!</v>
      </c>
      <c r="FC51" s="488"/>
      <c r="FD51" s="488"/>
      <c r="FE51" s="488"/>
      <c r="FG51" s="488" t="e">
        <f ca="1">IF(FG49="OK",FG45,0)</f>
        <v>#VALUE!</v>
      </c>
      <c r="FH51" s="488"/>
      <c r="FI51" s="488"/>
      <c r="FJ51" s="488"/>
      <c r="FL51" s="488" t="e">
        <f ca="1">IF(FL49="OK",FL45,0)</f>
        <v>#VALUE!</v>
      </c>
      <c r="FM51" s="488"/>
      <c r="FN51" s="488"/>
      <c r="FO51" s="488"/>
      <c r="FQ51" s="488" t="e">
        <f ca="1">IF(FQ49="OK",FQ45,0)</f>
        <v>#VALUE!</v>
      </c>
      <c r="FR51" s="488"/>
      <c r="FS51" s="488"/>
      <c r="FT51" s="488"/>
      <c r="FV51" s="488" t="e">
        <f ca="1">IF(FV49="OK",FV45,0)</f>
        <v>#VALUE!</v>
      </c>
      <c r="FW51" s="488"/>
      <c r="FX51" s="488"/>
      <c r="FY51" s="488"/>
      <c r="GA51" s="488" t="e">
        <f ca="1">IF(GA49="OK",GA45,0)</f>
        <v>#VALUE!</v>
      </c>
      <c r="GB51" s="488"/>
      <c r="GC51" s="488"/>
      <c r="GD51" s="488"/>
      <c r="GE51" s="5"/>
      <c r="GF51" s="488" t="e">
        <f ca="1">IF(GF49="OK",GF45,0)</f>
        <v>#VALUE!</v>
      </c>
      <c r="GG51" s="488"/>
      <c r="GH51" s="488"/>
      <c r="GI51" s="488"/>
      <c r="GJ51" s="5"/>
      <c r="GK51" s="488" t="e">
        <f ca="1">IF(GK49="OK",GK45,0)</f>
        <v>#VALUE!</v>
      </c>
      <c r="GL51" s="488"/>
      <c r="GM51" s="488"/>
      <c r="GN51" s="488"/>
      <c r="GP51" s="488" t="e">
        <f ca="1">IF(GP49="OK",GP45,0)</f>
        <v>#VALUE!</v>
      </c>
      <c r="GQ51" s="488"/>
      <c r="GR51" s="488"/>
      <c r="GS51" s="488"/>
      <c r="GU51" s="488" t="e">
        <f ca="1">IF(GU49="OK",GU45,0)</f>
        <v>#VALUE!</v>
      </c>
      <c r="GV51" s="488"/>
      <c r="GW51" s="488"/>
      <c r="GX51" s="488"/>
      <c r="GZ51" s="488" t="e">
        <f ca="1">IF(GZ49="OK",GZ45,0)</f>
        <v>#VALUE!</v>
      </c>
      <c r="HA51" s="488"/>
      <c r="HB51" s="488"/>
      <c r="HC51" s="488"/>
      <c r="HE51" s="488" t="e">
        <f ca="1">IF(HE49="OK",HE45,0)</f>
        <v>#VALUE!</v>
      </c>
      <c r="HF51" s="488"/>
      <c r="HG51" s="488"/>
      <c r="HH51" s="488"/>
      <c r="HJ51" s="488" t="e">
        <f ca="1">IF(HJ49="OK",HJ45,0)</f>
        <v>#VALUE!</v>
      </c>
      <c r="HK51" s="488"/>
      <c r="HL51" s="488"/>
      <c r="HM51" s="488"/>
      <c r="HN51" s="5"/>
      <c r="HO51" s="488" t="e">
        <f ca="1">IF(HO49="OK",HO45,0)</f>
        <v>#VALUE!</v>
      </c>
      <c r="HP51" s="488"/>
      <c r="HQ51" s="488"/>
      <c r="HR51" s="488"/>
    </row>
    <row r="52" spans="19:226" s="1" customFormat="1" ht="18" customHeight="1" thickBot="1"/>
    <row r="53" spans="19:226" s="1" customFormat="1" ht="18" customHeight="1" thickBot="1">
      <c r="S53" s="552" t="s">
        <v>46</v>
      </c>
      <c r="T53" s="552"/>
      <c r="U53" s="552"/>
      <c r="V53" s="553"/>
      <c r="W53" s="546" t="e">
        <f ca="1">IF(N28="無",1,MAX(W51,AB51,AG51,AL51,AQ51,AV51,BA51,BF51,BK51,BP51,BU51,BZ51,CE51,CJ51,CO51,CT51,CY51,DD51,DI51,DN51,DS51,DX51,EC51,EH51,EM51,ER51,EW51,FB51,FG51,FL51,FQ51,FV51,GA51,GF51,GK51,GP51,GU51,GZ51,HE51,HJ51,HO51))</f>
        <v>#VALUE!</v>
      </c>
      <c r="X53" s="547"/>
      <c r="Y53" s="547"/>
      <c r="Z53" s="548"/>
      <c r="AB53" s="1" t="s">
        <v>47</v>
      </c>
    </row>
    <row r="54" spans="19:226" s="1" customFormat="1" ht="18" customHeight="1"/>
    <row r="55" spans="19:226" s="1" customFormat="1" ht="18" customHeight="1"/>
    <row r="56" spans="19:226" s="1" customFormat="1" ht="18" customHeight="1">
      <c r="S56" s="552" t="s">
        <v>45</v>
      </c>
      <c r="T56" s="552"/>
      <c r="U56" s="552"/>
      <c r="V56" s="554"/>
      <c r="W56" s="515" t="e">
        <f ca="1">W40</f>
        <v>#VALUE!</v>
      </c>
      <c r="X56" s="516"/>
      <c r="Y56" s="516"/>
      <c r="Z56" s="517"/>
      <c r="AB56" s="515" t="e">
        <f ca="1">IF(W56&gt;W57,W56-1,W56)</f>
        <v>#VALUE!</v>
      </c>
      <c r="AC56" s="516"/>
      <c r="AD56" s="516"/>
      <c r="AE56" s="517"/>
      <c r="AG56" s="515" t="e">
        <f ca="1">IF(AB56&gt;AB57,AB56-1,AB56)</f>
        <v>#VALUE!</v>
      </c>
      <c r="AH56" s="516"/>
      <c r="AI56" s="516"/>
      <c r="AJ56" s="517"/>
      <c r="AL56" s="515" t="e">
        <f ca="1">IF(AG56&gt;AG57,AG56-1,AG56)</f>
        <v>#VALUE!</v>
      </c>
      <c r="AM56" s="516"/>
      <c r="AN56" s="516"/>
      <c r="AO56" s="517"/>
      <c r="AQ56" s="515" t="e">
        <f ca="1">IF(AL56&gt;AL57,AL56-1,AL56)</f>
        <v>#VALUE!</v>
      </c>
      <c r="AR56" s="516"/>
      <c r="AS56" s="516"/>
      <c r="AT56" s="517"/>
      <c r="AV56" s="515" t="e">
        <f ca="1">IF(AQ56&gt;AQ57,AQ56-1,AQ56)</f>
        <v>#VALUE!</v>
      </c>
      <c r="AW56" s="516"/>
      <c r="AX56" s="516"/>
      <c r="AY56" s="517"/>
      <c r="BA56" s="515" t="e">
        <f ca="1">IF(AV56&gt;AV57,AV56-1,AV56)</f>
        <v>#VALUE!</v>
      </c>
      <c r="BB56" s="516"/>
      <c r="BC56" s="516"/>
      <c r="BD56" s="517"/>
      <c r="BF56" s="515" t="e">
        <f ca="1">IF(BA56&gt;BA57,BA56-1,BA56)</f>
        <v>#VALUE!</v>
      </c>
      <c r="BG56" s="516"/>
      <c r="BH56" s="516"/>
      <c r="BI56" s="517"/>
      <c r="BK56" s="515" t="e">
        <f ca="1">IF(BF56&gt;BF57,BF56-1,BF56)</f>
        <v>#VALUE!</v>
      </c>
      <c r="BL56" s="516"/>
      <c r="BM56" s="516"/>
      <c r="BN56" s="517"/>
      <c r="BP56" s="515" t="e">
        <f ca="1">IF(BK56&gt;BK57,BK56-1,BK56)</f>
        <v>#VALUE!</v>
      </c>
      <c r="BQ56" s="516"/>
      <c r="BR56" s="516"/>
      <c r="BS56" s="517"/>
      <c r="BU56" s="515" t="e">
        <f ca="1">IF(BP56&gt;BP57,BP56-1,BP56)</f>
        <v>#VALUE!</v>
      </c>
      <c r="BV56" s="516"/>
      <c r="BW56" s="516"/>
      <c r="BX56" s="517"/>
      <c r="BZ56" s="515" t="e">
        <f ca="1">IF(BU56&gt;BU57,BU56-1,BU56)</f>
        <v>#VALUE!</v>
      </c>
      <c r="CA56" s="516"/>
      <c r="CB56" s="516"/>
      <c r="CC56" s="517"/>
      <c r="CE56" s="515" t="e">
        <f ca="1">IF(BZ56&gt;BZ57,BZ56-1,BZ56)</f>
        <v>#VALUE!</v>
      </c>
      <c r="CF56" s="516"/>
      <c r="CG56" s="516"/>
      <c r="CH56" s="517"/>
      <c r="CJ56" s="515" t="e">
        <f ca="1">IF(CE56&gt;CE57,CE56-1,CE56)</f>
        <v>#VALUE!</v>
      </c>
      <c r="CK56" s="516"/>
      <c r="CL56" s="516"/>
      <c r="CM56" s="517"/>
      <c r="CO56" s="515" t="e">
        <f ca="1">IF(CJ56&gt;CJ57,CJ56-1,CJ56)</f>
        <v>#VALUE!</v>
      </c>
      <c r="CP56" s="516"/>
      <c r="CQ56" s="516"/>
      <c r="CR56" s="517"/>
      <c r="CT56" s="515" t="e">
        <f ca="1">IF(CO56&gt;CO57,CO56-1,CO56)</f>
        <v>#VALUE!</v>
      </c>
      <c r="CU56" s="516"/>
      <c r="CV56" s="516"/>
      <c r="CW56" s="517"/>
      <c r="CY56" s="515" t="e">
        <f ca="1">IF(CT56&gt;CT57,CT56-1,CT56)</f>
        <v>#VALUE!</v>
      </c>
      <c r="CZ56" s="516"/>
      <c r="DA56" s="516"/>
      <c r="DB56" s="517"/>
      <c r="DD56" s="515" t="e">
        <f ca="1">IF(CY56&gt;CY57,CY56-1,CY56)</f>
        <v>#VALUE!</v>
      </c>
      <c r="DE56" s="516"/>
      <c r="DF56" s="516"/>
      <c r="DG56" s="517"/>
      <c r="DI56" s="515" t="e">
        <f ca="1">IF(DD56&gt;DD57,DD56-1,DD56)</f>
        <v>#VALUE!</v>
      </c>
      <c r="DJ56" s="516"/>
      <c r="DK56" s="516"/>
      <c r="DL56" s="517"/>
      <c r="DN56" s="515" t="e">
        <f ca="1">IF(DI56&gt;DI57,DI56-1,DI56)</f>
        <v>#VALUE!</v>
      </c>
      <c r="DO56" s="516"/>
      <c r="DP56" s="516"/>
      <c r="DQ56" s="517"/>
      <c r="DS56" s="515" t="e">
        <f ca="1">IF(DN56&gt;DN57,DN56-1,DN56)</f>
        <v>#VALUE!</v>
      </c>
      <c r="DT56" s="516"/>
      <c r="DU56" s="516"/>
      <c r="DV56" s="517"/>
      <c r="DX56" s="515" t="e">
        <f ca="1">IF(DS56&gt;DS57,DS56-1,DS56)</f>
        <v>#VALUE!</v>
      </c>
      <c r="DY56" s="516"/>
      <c r="DZ56" s="516"/>
      <c r="EA56" s="517"/>
      <c r="EC56" s="515" t="e">
        <f ca="1">IF(DX56&gt;DX57,DX56-1,DX56)</f>
        <v>#VALUE!</v>
      </c>
      <c r="ED56" s="516"/>
      <c r="EE56" s="516"/>
      <c r="EF56" s="517"/>
      <c r="EH56" s="515" t="e">
        <f ca="1">IF(EC56&gt;EC57,EC56-1,EC56)</f>
        <v>#VALUE!</v>
      </c>
      <c r="EI56" s="516"/>
      <c r="EJ56" s="516"/>
      <c r="EK56" s="517"/>
      <c r="EM56" s="515" t="e">
        <f ca="1">IF(EH56&gt;EH57,EH56-1,EH56)</f>
        <v>#VALUE!</v>
      </c>
      <c r="EN56" s="516"/>
      <c r="EO56" s="516"/>
      <c r="EP56" s="517"/>
      <c r="ER56" s="515" t="e">
        <f ca="1">IF(EM56&gt;EM57,EM56-1,EM56)</f>
        <v>#VALUE!</v>
      </c>
      <c r="ES56" s="516"/>
      <c r="ET56" s="516"/>
      <c r="EU56" s="517"/>
      <c r="EW56" s="515" t="e">
        <f ca="1">IF(ER56&gt;ER57,ER56-1,ER56)</f>
        <v>#VALUE!</v>
      </c>
      <c r="EX56" s="516"/>
      <c r="EY56" s="516"/>
      <c r="EZ56" s="517"/>
      <c r="FB56" s="515" t="e">
        <f ca="1">IF(EW56&gt;EW57,EW56-1,EW56)</f>
        <v>#VALUE!</v>
      </c>
      <c r="FC56" s="516"/>
      <c r="FD56" s="516"/>
      <c r="FE56" s="517"/>
      <c r="FG56" s="515" t="e">
        <f ca="1">IF(FB56&gt;FB57,FB56-1,FB56)</f>
        <v>#VALUE!</v>
      </c>
      <c r="FH56" s="516"/>
      <c r="FI56" s="516"/>
      <c r="FJ56" s="517"/>
      <c r="FL56" s="515" t="e">
        <f ca="1">IF(FG56&gt;FG57,FG56-1,FG56)</f>
        <v>#VALUE!</v>
      </c>
      <c r="FM56" s="516"/>
      <c r="FN56" s="516"/>
      <c r="FO56" s="517"/>
      <c r="FQ56" s="515" t="e">
        <f ca="1">IF(FL56&gt;FL57,FL56-1,FL56)</f>
        <v>#VALUE!</v>
      </c>
      <c r="FR56" s="516"/>
      <c r="FS56" s="516"/>
      <c r="FT56" s="517"/>
      <c r="FV56" s="515" t="e">
        <f ca="1">IF(FQ56&gt;FQ57,FQ56-1,FQ56)</f>
        <v>#VALUE!</v>
      </c>
      <c r="FW56" s="516"/>
      <c r="FX56" s="516"/>
      <c r="FY56" s="517"/>
      <c r="GA56" s="515" t="e">
        <f ca="1">IF(FV56&gt;FV57,FV56-1,FV56)</f>
        <v>#VALUE!</v>
      </c>
      <c r="GB56" s="516"/>
      <c r="GC56" s="516"/>
      <c r="GD56" s="517"/>
      <c r="GF56" s="515" t="e">
        <f ca="1">IF(GA56&gt;GA57,GA56-1,GA56)</f>
        <v>#VALUE!</v>
      </c>
      <c r="GG56" s="516"/>
      <c r="GH56" s="516"/>
      <c r="GI56" s="517"/>
      <c r="GK56" s="515" t="e">
        <f ca="1">IF(GF56&gt;GF57,GF56-1,GF56)</f>
        <v>#VALUE!</v>
      </c>
      <c r="GL56" s="516"/>
      <c r="GM56" s="516"/>
      <c r="GN56" s="517"/>
      <c r="GP56" s="515" t="e">
        <f ca="1">IF(GK56&gt;GK57,GK56-1,GK56)</f>
        <v>#VALUE!</v>
      </c>
      <c r="GQ56" s="516"/>
      <c r="GR56" s="516"/>
      <c r="GS56" s="517"/>
      <c r="GU56" s="515" t="e">
        <f ca="1">IF(GP56&gt;GP57,GP56-1,GP56)</f>
        <v>#VALUE!</v>
      </c>
      <c r="GV56" s="516"/>
      <c r="GW56" s="516"/>
      <c r="GX56" s="517"/>
      <c r="GZ56" s="515" t="e">
        <f ca="1">IF(GU56&gt;GU57,GU56-1,GU56)</f>
        <v>#VALUE!</v>
      </c>
      <c r="HA56" s="516"/>
      <c r="HB56" s="516"/>
      <c r="HC56" s="517"/>
      <c r="HE56" s="515" t="e">
        <f ca="1">IF(GZ56&gt;GZ57,GZ56-1,GZ56)</f>
        <v>#VALUE!</v>
      </c>
      <c r="HF56" s="516"/>
      <c r="HG56" s="516"/>
      <c r="HH56" s="517"/>
      <c r="HJ56" s="515" t="e">
        <f ca="1">IF(HE56&gt;HE57,HE56-1,HE56)</f>
        <v>#VALUE!</v>
      </c>
      <c r="HK56" s="516"/>
      <c r="HL56" s="516"/>
      <c r="HM56" s="517"/>
      <c r="HO56" s="515" t="e">
        <f ca="1">IF(HJ56&gt;HJ57,HJ56-1,HJ56)</f>
        <v>#VALUE!</v>
      </c>
      <c r="HP56" s="516"/>
      <c r="HQ56" s="516"/>
      <c r="HR56" s="517"/>
    </row>
    <row r="57" spans="19:226" s="1" customFormat="1" ht="18" customHeight="1" thickBot="1">
      <c r="S57" s="552" t="s">
        <v>46</v>
      </c>
      <c r="T57" s="552"/>
      <c r="U57" s="552"/>
      <c r="V57" s="554"/>
      <c r="W57" s="549" t="e">
        <f ca="1">W53</f>
        <v>#VALUE!</v>
      </c>
      <c r="X57" s="550"/>
      <c r="Y57" s="550"/>
      <c r="Z57" s="551"/>
      <c r="AB57" s="515" t="e">
        <f ca="1">IF(W57&gt;=W56,W57-1,W57)</f>
        <v>#VALUE!</v>
      </c>
      <c r="AC57" s="516"/>
      <c r="AD57" s="516"/>
      <c r="AE57" s="517"/>
      <c r="AG57" s="515" t="e">
        <f ca="1">IF(AB57&gt;=AB56,AB57-1,AB57)</f>
        <v>#VALUE!</v>
      </c>
      <c r="AH57" s="516"/>
      <c r="AI57" s="516"/>
      <c r="AJ57" s="517"/>
      <c r="AL57" s="515" t="e">
        <f ca="1">IF(AG57&gt;=AG56,AG57-1,AG57)</f>
        <v>#VALUE!</v>
      </c>
      <c r="AM57" s="516"/>
      <c r="AN57" s="516"/>
      <c r="AO57" s="517"/>
      <c r="AQ57" s="515" t="e">
        <f ca="1">IF(AL57&gt;=AL56,AL57-1,AL57)</f>
        <v>#VALUE!</v>
      </c>
      <c r="AR57" s="516"/>
      <c r="AS57" s="516"/>
      <c r="AT57" s="517"/>
      <c r="AV57" s="515" t="e">
        <f ca="1">IF(AQ57&gt;=AQ56,AQ57-1,AQ57)</f>
        <v>#VALUE!</v>
      </c>
      <c r="AW57" s="516"/>
      <c r="AX57" s="516"/>
      <c r="AY57" s="517"/>
      <c r="BA57" s="515" t="e">
        <f ca="1">IF(AV57&gt;=AV56,AV57-1,AV57)</f>
        <v>#VALUE!</v>
      </c>
      <c r="BB57" s="516"/>
      <c r="BC57" s="516"/>
      <c r="BD57" s="517"/>
      <c r="BF57" s="515" t="e">
        <f ca="1">IF(BA57&gt;=BA56,BA57-1,BA57)</f>
        <v>#VALUE!</v>
      </c>
      <c r="BG57" s="516"/>
      <c r="BH57" s="516"/>
      <c r="BI57" s="517"/>
      <c r="BK57" s="515" t="e">
        <f ca="1">IF(BF57&gt;=BF56,BF57-1,BF57)</f>
        <v>#VALUE!</v>
      </c>
      <c r="BL57" s="516"/>
      <c r="BM57" s="516"/>
      <c r="BN57" s="517"/>
      <c r="BP57" s="515" t="e">
        <f ca="1">IF(BK57&gt;=BK56,BK57-1,BK57)</f>
        <v>#VALUE!</v>
      </c>
      <c r="BQ57" s="516"/>
      <c r="BR57" s="516"/>
      <c r="BS57" s="517"/>
      <c r="BU57" s="515" t="e">
        <f ca="1">IF(BP57&gt;=BP56,BP57-1,BP57)</f>
        <v>#VALUE!</v>
      </c>
      <c r="BV57" s="516"/>
      <c r="BW57" s="516"/>
      <c r="BX57" s="517"/>
      <c r="BZ57" s="515" t="e">
        <f ca="1">IF(BU57&gt;=BU56,BU57-1,BU57)</f>
        <v>#VALUE!</v>
      </c>
      <c r="CA57" s="516"/>
      <c r="CB57" s="516"/>
      <c r="CC57" s="517"/>
      <c r="CE57" s="515" t="e">
        <f ca="1">IF(BZ57&gt;=BZ56,BZ57-1,BZ57)</f>
        <v>#VALUE!</v>
      </c>
      <c r="CF57" s="516"/>
      <c r="CG57" s="516"/>
      <c r="CH57" s="517"/>
      <c r="CJ57" s="515" t="e">
        <f ca="1">IF(CE57&gt;=CE56,CE57-1,CE57)</f>
        <v>#VALUE!</v>
      </c>
      <c r="CK57" s="516"/>
      <c r="CL57" s="516"/>
      <c r="CM57" s="517"/>
      <c r="CO57" s="515" t="e">
        <f ca="1">IF(CJ57&gt;=CJ56,CJ57-1,CJ57)</f>
        <v>#VALUE!</v>
      </c>
      <c r="CP57" s="516"/>
      <c r="CQ57" s="516"/>
      <c r="CR57" s="517"/>
      <c r="CT57" s="515" t="e">
        <f ca="1">IF(CO57&gt;=CO56,CO57-1,CO57)</f>
        <v>#VALUE!</v>
      </c>
      <c r="CU57" s="516"/>
      <c r="CV57" s="516"/>
      <c r="CW57" s="517"/>
      <c r="CY57" s="515" t="e">
        <f ca="1">IF(CT57&gt;=CT56,CT57-1,CT57)</f>
        <v>#VALUE!</v>
      </c>
      <c r="CZ57" s="516"/>
      <c r="DA57" s="516"/>
      <c r="DB57" s="517"/>
      <c r="DD57" s="515" t="e">
        <f ca="1">IF(CY57&gt;=CY56,CY57-1,CY57)</f>
        <v>#VALUE!</v>
      </c>
      <c r="DE57" s="516"/>
      <c r="DF57" s="516"/>
      <c r="DG57" s="517"/>
      <c r="DI57" s="515" t="e">
        <f ca="1">IF(DD57&gt;=DD56,DD57-1,DD57)</f>
        <v>#VALUE!</v>
      </c>
      <c r="DJ57" s="516"/>
      <c r="DK57" s="516"/>
      <c r="DL57" s="517"/>
      <c r="DN57" s="515" t="e">
        <f ca="1">IF(DI57&gt;=DI56,DI57-1,DI57)</f>
        <v>#VALUE!</v>
      </c>
      <c r="DO57" s="516"/>
      <c r="DP57" s="516"/>
      <c r="DQ57" s="517"/>
      <c r="DS57" s="515" t="e">
        <f ca="1">IF(DN57&gt;=DN56,DN57-1,DN57)</f>
        <v>#VALUE!</v>
      </c>
      <c r="DT57" s="516"/>
      <c r="DU57" s="516"/>
      <c r="DV57" s="517"/>
      <c r="DX57" s="515" t="e">
        <f ca="1">IF(DS57&gt;=DS56,DS57-1,DS57)</f>
        <v>#VALUE!</v>
      </c>
      <c r="DY57" s="516"/>
      <c r="DZ57" s="516"/>
      <c r="EA57" s="517"/>
      <c r="EC57" s="515" t="e">
        <f ca="1">IF(DX57&gt;=DX56,DX57-1,DX57)</f>
        <v>#VALUE!</v>
      </c>
      <c r="ED57" s="516"/>
      <c r="EE57" s="516"/>
      <c r="EF57" s="517"/>
      <c r="EH57" s="515" t="e">
        <f ca="1">IF(EC57&gt;=EC56,EC57-1,EC57)</f>
        <v>#VALUE!</v>
      </c>
      <c r="EI57" s="516"/>
      <c r="EJ57" s="516"/>
      <c r="EK57" s="517"/>
      <c r="EM57" s="515" t="e">
        <f ca="1">IF(EH57&gt;=EH56,EH57-1,EH57)</f>
        <v>#VALUE!</v>
      </c>
      <c r="EN57" s="516"/>
      <c r="EO57" s="516"/>
      <c r="EP57" s="517"/>
      <c r="ER57" s="515" t="e">
        <f ca="1">IF(EM57&gt;=EM56,EM57-1,EM57)</f>
        <v>#VALUE!</v>
      </c>
      <c r="ES57" s="516"/>
      <c r="ET57" s="516"/>
      <c r="EU57" s="517"/>
      <c r="EW57" s="515" t="e">
        <f ca="1">IF(ER57&gt;=ER56,ER57-1,ER57)</f>
        <v>#VALUE!</v>
      </c>
      <c r="EX57" s="516"/>
      <c r="EY57" s="516"/>
      <c r="EZ57" s="517"/>
      <c r="FB57" s="515" t="e">
        <f ca="1">IF(EW57&gt;=EW56,EW57-1,EW57)</f>
        <v>#VALUE!</v>
      </c>
      <c r="FC57" s="516"/>
      <c r="FD57" s="516"/>
      <c r="FE57" s="517"/>
      <c r="FG57" s="515" t="e">
        <f ca="1">IF(FB57&gt;=FB56,FB57-1,FB57)</f>
        <v>#VALUE!</v>
      </c>
      <c r="FH57" s="516"/>
      <c r="FI57" s="516"/>
      <c r="FJ57" s="517"/>
      <c r="FL57" s="515" t="e">
        <f ca="1">IF(FG57&gt;=FG56,FG57-1,FG57)</f>
        <v>#VALUE!</v>
      </c>
      <c r="FM57" s="516"/>
      <c r="FN57" s="516"/>
      <c r="FO57" s="517"/>
      <c r="FQ57" s="515" t="e">
        <f ca="1">IF(FL57&gt;=FL56,FL57-1,FL57)</f>
        <v>#VALUE!</v>
      </c>
      <c r="FR57" s="516"/>
      <c r="FS57" s="516"/>
      <c r="FT57" s="517"/>
      <c r="FV57" s="515" t="e">
        <f ca="1">IF(FQ57&gt;=FQ56,FQ57-1,FQ57)</f>
        <v>#VALUE!</v>
      </c>
      <c r="FW57" s="516"/>
      <c r="FX57" s="516"/>
      <c r="FY57" s="517"/>
      <c r="GA57" s="515" t="e">
        <f ca="1">IF(FV57&gt;=FV56,FV57-1,FV57)</f>
        <v>#VALUE!</v>
      </c>
      <c r="GB57" s="516"/>
      <c r="GC57" s="516"/>
      <c r="GD57" s="517"/>
      <c r="GF57" s="515" t="e">
        <f ca="1">IF(GA57&gt;=GA56,GA57-1,GA57)</f>
        <v>#VALUE!</v>
      </c>
      <c r="GG57" s="516"/>
      <c r="GH57" s="516"/>
      <c r="GI57" s="517"/>
      <c r="GK57" s="515" t="e">
        <f ca="1">IF(GF57&gt;=GF56,GF57-1,GF57)</f>
        <v>#VALUE!</v>
      </c>
      <c r="GL57" s="516"/>
      <c r="GM57" s="516"/>
      <c r="GN57" s="517"/>
      <c r="GP57" s="515" t="e">
        <f ca="1">IF(GK57&gt;=GK56,GK57-1,GK57)</f>
        <v>#VALUE!</v>
      </c>
      <c r="GQ57" s="516"/>
      <c r="GR57" s="516"/>
      <c r="GS57" s="517"/>
      <c r="GU57" s="515" t="e">
        <f ca="1">IF(GP57&gt;=GP56,GP57-1,GP57)</f>
        <v>#VALUE!</v>
      </c>
      <c r="GV57" s="516"/>
      <c r="GW57" s="516"/>
      <c r="GX57" s="517"/>
      <c r="GZ57" s="515" t="e">
        <f ca="1">IF(GU57&gt;=GU56,GU57-1,GU57)</f>
        <v>#VALUE!</v>
      </c>
      <c r="HA57" s="516"/>
      <c r="HB57" s="516"/>
      <c r="HC57" s="517"/>
      <c r="HE57" s="515" t="e">
        <f ca="1">IF(GZ57&gt;=GZ56,GZ57-1,GZ57)</f>
        <v>#VALUE!</v>
      </c>
      <c r="HF57" s="516"/>
      <c r="HG57" s="516"/>
      <c r="HH57" s="517"/>
      <c r="HJ57" s="515" t="e">
        <f ca="1">IF(HE57&gt;=HE56,HE57-1,HE57)</f>
        <v>#VALUE!</v>
      </c>
      <c r="HK57" s="516"/>
      <c r="HL57" s="516"/>
      <c r="HM57" s="517"/>
      <c r="HO57" s="515" t="e">
        <f ca="1">IF(HJ57&gt;=HJ56,HJ57-1,HJ57)</f>
        <v>#VALUE!</v>
      </c>
      <c r="HP57" s="516"/>
      <c r="HQ57" s="516"/>
      <c r="HR57" s="517"/>
    </row>
    <row r="58" spans="19:226" s="1" customFormat="1" ht="18" customHeight="1" thickBot="1">
      <c r="W58" s="489" t="e">
        <f ca="1">(W56*W57*$N$24)/1000</f>
        <v>#VALUE!</v>
      </c>
      <c r="X58" s="490"/>
      <c r="Y58" s="490"/>
      <c r="Z58" s="491"/>
      <c r="AB58" s="489" t="e">
        <f ca="1">(AB56*AB57*$N$24)/1000</f>
        <v>#VALUE!</v>
      </c>
      <c r="AC58" s="490"/>
      <c r="AD58" s="490"/>
      <c r="AE58" s="491"/>
      <c r="AG58" s="489" t="e">
        <f ca="1">(AG56*AG57*$N$24)/1000</f>
        <v>#VALUE!</v>
      </c>
      <c r="AH58" s="490"/>
      <c r="AI58" s="490"/>
      <c r="AJ58" s="491"/>
      <c r="AL58" s="489" t="e">
        <f ca="1">(AL56*AL57*$N$24)/1000</f>
        <v>#VALUE!</v>
      </c>
      <c r="AM58" s="490"/>
      <c r="AN58" s="490"/>
      <c r="AO58" s="491"/>
      <c r="AQ58" s="489" t="e">
        <f ca="1">(AQ56*AQ57*$N$24)/1000</f>
        <v>#VALUE!</v>
      </c>
      <c r="AR58" s="490"/>
      <c r="AS58" s="490"/>
      <c r="AT58" s="491"/>
      <c r="AV58" s="489" t="e">
        <f ca="1">(AV56*AV57*$N$24)/1000</f>
        <v>#VALUE!</v>
      </c>
      <c r="AW58" s="490"/>
      <c r="AX58" s="490"/>
      <c r="AY58" s="491"/>
      <c r="BA58" s="489" t="e">
        <f ca="1">(BA56*BA57*$N$24)/1000</f>
        <v>#VALUE!</v>
      </c>
      <c r="BB58" s="490"/>
      <c r="BC58" s="490"/>
      <c r="BD58" s="491"/>
      <c r="BF58" s="489" t="e">
        <f ca="1">(BF56*BF57*$N$24)/1000</f>
        <v>#VALUE!</v>
      </c>
      <c r="BG58" s="490"/>
      <c r="BH58" s="490"/>
      <c r="BI58" s="491"/>
      <c r="BK58" s="489" t="e">
        <f ca="1">(BK56*BK57*$N$24)/1000</f>
        <v>#VALUE!</v>
      </c>
      <c r="BL58" s="490"/>
      <c r="BM58" s="490"/>
      <c r="BN58" s="491"/>
      <c r="BP58" s="489" t="e">
        <f ca="1">(BP56*BP57*$N$24)/1000</f>
        <v>#VALUE!</v>
      </c>
      <c r="BQ58" s="490"/>
      <c r="BR58" s="490"/>
      <c r="BS58" s="491"/>
      <c r="BU58" s="489" t="e">
        <f ca="1">(BU56*BU57*$N$24)/1000</f>
        <v>#VALUE!</v>
      </c>
      <c r="BV58" s="490"/>
      <c r="BW58" s="490"/>
      <c r="BX58" s="491"/>
      <c r="BZ58" s="489" t="e">
        <f ca="1">(BZ56*BZ57*$N$24)/1000</f>
        <v>#VALUE!</v>
      </c>
      <c r="CA58" s="490"/>
      <c r="CB58" s="490"/>
      <c r="CC58" s="491"/>
      <c r="CE58" s="489" t="e">
        <f ca="1">(CE56*CE57*$N$24)/1000</f>
        <v>#VALUE!</v>
      </c>
      <c r="CF58" s="490"/>
      <c r="CG58" s="490"/>
      <c r="CH58" s="491"/>
      <c r="CJ58" s="489" t="e">
        <f ca="1">(CJ56*CJ57*$N$24)/1000</f>
        <v>#VALUE!</v>
      </c>
      <c r="CK58" s="490"/>
      <c r="CL58" s="490"/>
      <c r="CM58" s="491"/>
      <c r="CO58" s="489" t="e">
        <f ca="1">(CO56*CO57*$N$24)/1000</f>
        <v>#VALUE!</v>
      </c>
      <c r="CP58" s="490"/>
      <c r="CQ58" s="490"/>
      <c r="CR58" s="491"/>
      <c r="CT58" s="489" t="e">
        <f ca="1">(CT56*CT57*$N$24)/1000</f>
        <v>#VALUE!</v>
      </c>
      <c r="CU58" s="490"/>
      <c r="CV58" s="490"/>
      <c r="CW58" s="491"/>
      <c r="CY58" s="489" t="e">
        <f ca="1">(CY56*CY57*$N$24)/1000</f>
        <v>#VALUE!</v>
      </c>
      <c r="CZ58" s="490"/>
      <c r="DA58" s="490"/>
      <c r="DB58" s="491"/>
      <c r="DD58" s="489" t="e">
        <f ca="1">(DD56*DD57*$N$24)/1000</f>
        <v>#VALUE!</v>
      </c>
      <c r="DE58" s="490"/>
      <c r="DF58" s="490"/>
      <c r="DG58" s="491"/>
      <c r="DI58" s="489" t="e">
        <f ca="1">(DI56*DI57*$N$24)/1000</f>
        <v>#VALUE!</v>
      </c>
      <c r="DJ58" s="490"/>
      <c r="DK58" s="490"/>
      <c r="DL58" s="491"/>
      <c r="DN58" s="489" t="e">
        <f ca="1">(DN56*DN57*$N$24)/1000</f>
        <v>#VALUE!</v>
      </c>
      <c r="DO58" s="490"/>
      <c r="DP58" s="490"/>
      <c r="DQ58" s="491"/>
      <c r="DS58" s="489" t="e">
        <f ca="1">(DS56*DS57*$N$24)/1000</f>
        <v>#VALUE!</v>
      </c>
      <c r="DT58" s="490"/>
      <c r="DU58" s="490"/>
      <c r="DV58" s="491"/>
      <c r="DX58" s="489" t="e">
        <f ca="1">(DX56*DX57*$N$24)/1000</f>
        <v>#VALUE!</v>
      </c>
      <c r="DY58" s="490"/>
      <c r="DZ58" s="490"/>
      <c r="EA58" s="491"/>
      <c r="EC58" s="489" t="e">
        <f ca="1">(EC56*EC57*$N$24)/1000</f>
        <v>#VALUE!</v>
      </c>
      <c r="ED58" s="490"/>
      <c r="EE58" s="490"/>
      <c r="EF58" s="491"/>
      <c r="EH58" s="489" t="e">
        <f ca="1">(EH56*EH57*$N$24)/1000</f>
        <v>#VALUE!</v>
      </c>
      <c r="EI58" s="490"/>
      <c r="EJ58" s="490"/>
      <c r="EK58" s="491"/>
      <c r="EM58" s="489" t="e">
        <f ca="1">(EM56*EM57*$N$24)/1000</f>
        <v>#VALUE!</v>
      </c>
      <c r="EN58" s="490"/>
      <c r="EO58" s="490"/>
      <c r="EP58" s="491"/>
      <c r="ER58" s="489" t="e">
        <f ca="1">(ER56*ER57*$N$24)/1000</f>
        <v>#VALUE!</v>
      </c>
      <c r="ES58" s="490"/>
      <c r="ET58" s="490"/>
      <c r="EU58" s="491"/>
      <c r="EW58" s="489" t="e">
        <f ca="1">(EW56*EW57*$N$24)/1000</f>
        <v>#VALUE!</v>
      </c>
      <c r="EX58" s="490"/>
      <c r="EY58" s="490"/>
      <c r="EZ58" s="491"/>
      <c r="FB58" s="489" t="e">
        <f ca="1">(FB56*FB57*$N$24)/1000</f>
        <v>#VALUE!</v>
      </c>
      <c r="FC58" s="490"/>
      <c r="FD58" s="490"/>
      <c r="FE58" s="491"/>
      <c r="FG58" s="489" t="e">
        <f ca="1">(FG56*FG57*$N$24)/1000</f>
        <v>#VALUE!</v>
      </c>
      <c r="FH58" s="490"/>
      <c r="FI58" s="490"/>
      <c r="FJ58" s="491"/>
      <c r="FL58" s="489" t="e">
        <f ca="1">(FL56*FL57*$N$24)/1000</f>
        <v>#VALUE!</v>
      </c>
      <c r="FM58" s="490"/>
      <c r="FN58" s="490"/>
      <c r="FO58" s="491"/>
      <c r="FQ58" s="489" t="e">
        <f ca="1">(FQ56*FQ57*$N$24)/1000</f>
        <v>#VALUE!</v>
      </c>
      <c r="FR58" s="490"/>
      <c r="FS58" s="490"/>
      <c r="FT58" s="491"/>
      <c r="FV58" s="489" t="e">
        <f ca="1">(FV56*FV57*$N$24)/1000</f>
        <v>#VALUE!</v>
      </c>
      <c r="FW58" s="490"/>
      <c r="FX58" s="490"/>
      <c r="FY58" s="491"/>
      <c r="GA58" s="489" t="e">
        <f ca="1">(GA56*GA57*$N$24)/1000</f>
        <v>#VALUE!</v>
      </c>
      <c r="GB58" s="490"/>
      <c r="GC58" s="490"/>
      <c r="GD58" s="491"/>
      <c r="GF58" s="489" t="e">
        <f ca="1">(GF56*GF57*$N$24)/1000</f>
        <v>#VALUE!</v>
      </c>
      <c r="GG58" s="490"/>
      <c r="GH58" s="490"/>
      <c r="GI58" s="491"/>
      <c r="GK58" s="489" t="e">
        <f ca="1">(GK56*GK57*$N$24)/1000</f>
        <v>#VALUE!</v>
      </c>
      <c r="GL58" s="490"/>
      <c r="GM58" s="490"/>
      <c r="GN58" s="491"/>
      <c r="GP58" s="489" t="e">
        <f ca="1">(GP56*GP57*$N$24)/1000</f>
        <v>#VALUE!</v>
      </c>
      <c r="GQ58" s="490"/>
      <c r="GR58" s="490"/>
      <c r="GS58" s="491"/>
      <c r="GU58" s="489" t="e">
        <f ca="1">(GU56*GU57*$N$24)/1000</f>
        <v>#VALUE!</v>
      </c>
      <c r="GV58" s="490"/>
      <c r="GW58" s="490"/>
      <c r="GX58" s="491"/>
      <c r="GZ58" s="489" t="e">
        <f ca="1">(GZ56*GZ57*$N$24)/1000</f>
        <v>#VALUE!</v>
      </c>
      <c r="HA58" s="490"/>
      <c r="HB58" s="490"/>
      <c r="HC58" s="491"/>
      <c r="HE58" s="489" t="e">
        <f ca="1">(HE56*HE57*$N$24)/1000</f>
        <v>#VALUE!</v>
      </c>
      <c r="HF58" s="490"/>
      <c r="HG58" s="490"/>
      <c r="HH58" s="491"/>
      <c r="HJ58" s="489" t="e">
        <f ca="1">(HJ56*HJ57*$N$24)/1000</f>
        <v>#VALUE!</v>
      </c>
      <c r="HK58" s="490"/>
      <c r="HL58" s="490"/>
      <c r="HM58" s="491"/>
      <c r="HO58" s="489" t="e">
        <f ca="1">(HO56*HO57*$N$24)/1000</f>
        <v>#VALUE!</v>
      </c>
      <c r="HP58" s="490"/>
      <c r="HQ58" s="490"/>
      <c r="HR58" s="491"/>
    </row>
    <row r="59" spans="19:226" s="1" customFormat="1" ht="18" customHeight="1" thickBot="1">
      <c r="S59" s="552" t="s">
        <v>49</v>
      </c>
      <c r="T59" s="552"/>
      <c r="U59" s="552"/>
      <c r="V59" s="553"/>
      <c r="W59" s="489" t="e">
        <f ca="1">IF(W58&lt;=$N$27,"OK","NG")</f>
        <v>#VALUE!</v>
      </c>
      <c r="X59" s="490"/>
      <c r="Y59" s="490"/>
      <c r="Z59" s="491"/>
      <c r="AB59" s="489" t="e">
        <f ca="1">IF(AB58&lt;=$N$27,"OK","NG")</f>
        <v>#VALUE!</v>
      </c>
      <c r="AC59" s="490"/>
      <c r="AD59" s="490"/>
      <c r="AE59" s="491"/>
      <c r="AG59" s="489" t="e">
        <f ca="1">IF(AG58&lt;=$N$27,"OK","NG")</f>
        <v>#VALUE!</v>
      </c>
      <c r="AH59" s="490"/>
      <c r="AI59" s="490"/>
      <c r="AJ59" s="491"/>
      <c r="AL59" s="489" t="e">
        <f ca="1">IF(AL58&lt;=$N$27,"OK","NG")</f>
        <v>#VALUE!</v>
      </c>
      <c r="AM59" s="490"/>
      <c r="AN59" s="490"/>
      <c r="AO59" s="491"/>
      <c r="AQ59" s="489" t="e">
        <f ca="1">IF(AQ58&lt;=$N$27,"OK","NG")</f>
        <v>#VALUE!</v>
      </c>
      <c r="AR59" s="490"/>
      <c r="AS59" s="490"/>
      <c r="AT59" s="491"/>
      <c r="AV59" s="489" t="e">
        <f ca="1">IF(AV58&lt;=$N$27,"OK","NG")</f>
        <v>#VALUE!</v>
      </c>
      <c r="AW59" s="490"/>
      <c r="AX59" s="490"/>
      <c r="AY59" s="491"/>
      <c r="BA59" s="489" t="e">
        <f ca="1">IF(BA58&lt;=$N$27,"OK","NG")</f>
        <v>#VALUE!</v>
      </c>
      <c r="BB59" s="490"/>
      <c r="BC59" s="490"/>
      <c r="BD59" s="491"/>
      <c r="BF59" s="489" t="e">
        <f ca="1">IF(BF58&lt;=$N$27,"OK","NG")</f>
        <v>#VALUE!</v>
      </c>
      <c r="BG59" s="490"/>
      <c r="BH59" s="490"/>
      <c r="BI59" s="491"/>
      <c r="BK59" s="489" t="e">
        <f ca="1">IF(BK58&lt;=$N$27,"OK","NG")</f>
        <v>#VALUE!</v>
      </c>
      <c r="BL59" s="490"/>
      <c r="BM59" s="490"/>
      <c r="BN59" s="491"/>
      <c r="BP59" s="489" t="e">
        <f ca="1">IF(BP58&lt;=$N$27,"OK","NG")</f>
        <v>#VALUE!</v>
      </c>
      <c r="BQ59" s="490"/>
      <c r="BR59" s="490"/>
      <c r="BS59" s="491"/>
      <c r="BU59" s="489" t="e">
        <f ca="1">IF(BU58&lt;=$N$27,"OK","NG")</f>
        <v>#VALUE!</v>
      </c>
      <c r="BV59" s="490"/>
      <c r="BW59" s="490"/>
      <c r="BX59" s="491"/>
      <c r="BZ59" s="489" t="e">
        <f ca="1">IF(BZ58&lt;=$N$27,"OK","NG")</f>
        <v>#VALUE!</v>
      </c>
      <c r="CA59" s="490"/>
      <c r="CB59" s="490"/>
      <c r="CC59" s="491"/>
      <c r="CE59" s="489" t="e">
        <f ca="1">IF(CE58&lt;=$N$27,"OK","NG")</f>
        <v>#VALUE!</v>
      </c>
      <c r="CF59" s="490"/>
      <c r="CG59" s="490"/>
      <c r="CH59" s="491"/>
      <c r="CJ59" s="489" t="e">
        <f ca="1">IF(CJ58&lt;=$N$27,"OK","NG")</f>
        <v>#VALUE!</v>
      </c>
      <c r="CK59" s="490"/>
      <c r="CL59" s="490"/>
      <c r="CM59" s="491"/>
      <c r="CO59" s="489" t="e">
        <f ca="1">IF(CO58&lt;=$N$27,"OK","NG")</f>
        <v>#VALUE!</v>
      </c>
      <c r="CP59" s="490"/>
      <c r="CQ59" s="490"/>
      <c r="CR59" s="491"/>
      <c r="CT59" s="489" t="e">
        <f ca="1">IF(CT58&lt;=$N$27,"OK","NG")</f>
        <v>#VALUE!</v>
      </c>
      <c r="CU59" s="490"/>
      <c r="CV59" s="490"/>
      <c r="CW59" s="491"/>
      <c r="CY59" s="489" t="e">
        <f ca="1">IF(CY58&lt;=$N$27,"OK","NG")</f>
        <v>#VALUE!</v>
      </c>
      <c r="CZ59" s="490"/>
      <c r="DA59" s="490"/>
      <c r="DB59" s="491"/>
      <c r="DD59" s="489" t="e">
        <f ca="1">IF(DD58&lt;=$N$27,"OK","NG")</f>
        <v>#VALUE!</v>
      </c>
      <c r="DE59" s="490"/>
      <c r="DF59" s="490"/>
      <c r="DG59" s="491"/>
      <c r="DI59" s="489" t="e">
        <f ca="1">IF(DI58&lt;=$N$27,"OK","NG")</f>
        <v>#VALUE!</v>
      </c>
      <c r="DJ59" s="490"/>
      <c r="DK59" s="490"/>
      <c r="DL59" s="491"/>
      <c r="DN59" s="489" t="e">
        <f ca="1">IF(DN58&lt;=$N$27,"OK","NG")</f>
        <v>#VALUE!</v>
      </c>
      <c r="DO59" s="490"/>
      <c r="DP59" s="490"/>
      <c r="DQ59" s="491"/>
      <c r="DS59" s="489" t="e">
        <f ca="1">IF(DS58&lt;=$N$27,"OK","NG")</f>
        <v>#VALUE!</v>
      </c>
      <c r="DT59" s="490"/>
      <c r="DU59" s="490"/>
      <c r="DV59" s="491"/>
      <c r="DX59" s="489" t="e">
        <f ca="1">IF(DX58&lt;=$N$27,"OK","NG")</f>
        <v>#VALUE!</v>
      </c>
      <c r="DY59" s="490"/>
      <c r="DZ59" s="490"/>
      <c r="EA59" s="491"/>
      <c r="EC59" s="489" t="e">
        <f ca="1">IF(EC58&lt;=$N$27,"OK","NG")</f>
        <v>#VALUE!</v>
      </c>
      <c r="ED59" s="490"/>
      <c r="EE59" s="490"/>
      <c r="EF59" s="491"/>
      <c r="EH59" s="489" t="e">
        <f ca="1">IF(EH58&lt;=$N$27,"OK","NG")</f>
        <v>#VALUE!</v>
      </c>
      <c r="EI59" s="490"/>
      <c r="EJ59" s="490"/>
      <c r="EK59" s="491"/>
      <c r="EM59" s="489" t="e">
        <f ca="1">IF(EM58&lt;=$N$27,"OK","NG")</f>
        <v>#VALUE!</v>
      </c>
      <c r="EN59" s="490"/>
      <c r="EO59" s="490"/>
      <c r="EP59" s="491"/>
      <c r="ER59" s="489" t="e">
        <f ca="1">IF(ER58&lt;=$N$27,"OK","NG")</f>
        <v>#VALUE!</v>
      </c>
      <c r="ES59" s="490"/>
      <c r="ET59" s="490"/>
      <c r="EU59" s="491"/>
      <c r="EW59" s="489" t="e">
        <f ca="1">IF(EW58&lt;=$N$27,"OK","NG")</f>
        <v>#VALUE!</v>
      </c>
      <c r="EX59" s="490"/>
      <c r="EY59" s="490"/>
      <c r="EZ59" s="491"/>
      <c r="FB59" s="489" t="e">
        <f ca="1">IF(FB58&lt;=$N$27,"OK","NG")</f>
        <v>#VALUE!</v>
      </c>
      <c r="FC59" s="490"/>
      <c r="FD59" s="490"/>
      <c r="FE59" s="491"/>
      <c r="FG59" s="489" t="e">
        <f ca="1">IF(FG58&lt;=$N$27,"OK","NG")</f>
        <v>#VALUE!</v>
      </c>
      <c r="FH59" s="490"/>
      <c r="FI59" s="490"/>
      <c r="FJ59" s="491"/>
      <c r="FL59" s="489" t="e">
        <f ca="1">IF(FL58&lt;=$N$27,"OK","NG")</f>
        <v>#VALUE!</v>
      </c>
      <c r="FM59" s="490"/>
      <c r="FN59" s="490"/>
      <c r="FO59" s="491"/>
      <c r="FQ59" s="489" t="e">
        <f ca="1">IF(FQ58&lt;=$N$27,"OK","NG")</f>
        <v>#VALUE!</v>
      </c>
      <c r="FR59" s="490"/>
      <c r="FS59" s="490"/>
      <c r="FT59" s="491"/>
      <c r="FV59" s="489" t="e">
        <f ca="1">IF(FV58&lt;=$N$27,"OK","NG")</f>
        <v>#VALUE!</v>
      </c>
      <c r="FW59" s="490"/>
      <c r="FX59" s="490"/>
      <c r="FY59" s="491"/>
      <c r="GA59" s="489" t="e">
        <f ca="1">IF(GA58&lt;=$N$27,"OK","NG")</f>
        <v>#VALUE!</v>
      </c>
      <c r="GB59" s="490"/>
      <c r="GC59" s="490"/>
      <c r="GD59" s="491"/>
      <c r="GF59" s="489" t="e">
        <f ca="1">IF(GF58&lt;=$N$27,"OK","NG")</f>
        <v>#VALUE!</v>
      </c>
      <c r="GG59" s="490"/>
      <c r="GH59" s="490"/>
      <c r="GI59" s="491"/>
      <c r="GK59" s="489" t="e">
        <f ca="1">IF(GK58&lt;=$N$27,"OK","NG")</f>
        <v>#VALUE!</v>
      </c>
      <c r="GL59" s="490"/>
      <c r="GM59" s="490"/>
      <c r="GN59" s="491"/>
      <c r="GP59" s="489" t="e">
        <f ca="1">IF(GP58&lt;=$N$27,"OK","NG")</f>
        <v>#VALUE!</v>
      </c>
      <c r="GQ59" s="490"/>
      <c r="GR59" s="490"/>
      <c r="GS59" s="491"/>
      <c r="GU59" s="489" t="e">
        <f ca="1">IF(GU58&lt;=$N$27,"OK","NG")</f>
        <v>#VALUE!</v>
      </c>
      <c r="GV59" s="490"/>
      <c r="GW59" s="490"/>
      <c r="GX59" s="491"/>
      <c r="GZ59" s="489" t="e">
        <f ca="1">IF(GZ58&lt;=$N$27,"OK","NG")</f>
        <v>#VALUE!</v>
      </c>
      <c r="HA59" s="490"/>
      <c r="HB59" s="490"/>
      <c r="HC59" s="491"/>
      <c r="HE59" s="489" t="e">
        <f ca="1">IF(HE58&lt;=$N$27,"OK","NG")</f>
        <v>#VALUE!</v>
      </c>
      <c r="HF59" s="490"/>
      <c r="HG59" s="490"/>
      <c r="HH59" s="491"/>
      <c r="HJ59" s="489" t="e">
        <f ca="1">IF(HJ58&lt;=$N$27,"OK","NG")</f>
        <v>#VALUE!</v>
      </c>
      <c r="HK59" s="490"/>
      <c r="HL59" s="490"/>
      <c r="HM59" s="491"/>
      <c r="HO59" s="489" t="e">
        <f ca="1">IF(HO58&lt;=$N$27,"OK","NG")</f>
        <v>#VALUE!</v>
      </c>
      <c r="HP59" s="490"/>
      <c r="HQ59" s="490"/>
      <c r="HR59" s="491"/>
    </row>
    <row r="60" spans="19:226" s="1" customFormat="1" ht="18" customHeight="1"/>
    <row r="61" spans="19:226" s="1" customFormat="1" ht="18" customHeight="1">
      <c r="W61" s="488" t="e">
        <f ca="1">IF(W59="OK",W56,0)</f>
        <v>#VALUE!</v>
      </c>
      <c r="X61" s="488"/>
      <c r="Y61" s="488"/>
      <c r="Z61" s="488"/>
      <c r="AA61" s="5"/>
      <c r="AB61" s="488" t="e">
        <f ca="1">IF(AB59="OK",AB56,0)</f>
        <v>#VALUE!</v>
      </c>
      <c r="AC61" s="488"/>
      <c r="AD61" s="488"/>
      <c r="AE61" s="488"/>
      <c r="AF61" s="5"/>
      <c r="AG61" s="488" t="e">
        <f ca="1">IF(AG59="OK",AG56,0)</f>
        <v>#VALUE!</v>
      </c>
      <c r="AH61" s="488"/>
      <c r="AI61" s="488"/>
      <c r="AJ61" s="488"/>
      <c r="AL61" s="488" t="e">
        <f ca="1">IF(AL59="OK",AL56,0)</f>
        <v>#VALUE!</v>
      </c>
      <c r="AM61" s="488"/>
      <c r="AN61" s="488"/>
      <c r="AO61" s="488"/>
      <c r="AQ61" s="488" t="e">
        <f ca="1">IF(AQ59="OK",AQ56,0)</f>
        <v>#VALUE!</v>
      </c>
      <c r="AR61" s="488"/>
      <c r="AS61" s="488"/>
      <c r="AT61" s="488"/>
      <c r="AV61" s="488" t="e">
        <f ca="1">IF(AV59="OK",AV56,0)</f>
        <v>#VALUE!</v>
      </c>
      <c r="AW61" s="488"/>
      <c r="AX61" s="488"/>
      <c r="AY61" s="488"/>
      <c r="BA61" s="488" t="e">
        <f ca="1">IF(BA59="OK",BA56,0)</f>
        <v>#VALUE!</v>
      </c>
      <c r="BB61" s="488"/>
      <c r="BC61" s="488"/>
      <c r="BD61" s="488"/>
      <c r="BF61" s="488" t="e">
        <f ca="1">IF(BF59="OK",BF56,0)</f>
        <v>#VALUE!</v>
      </c>
      <c r="BG61" s="488"/>
      <c r="BH61" s="488"/>
      <c r="BI61" s="488"/>
      <c r="BK61" s="488" t="e">
        <f ca="1">IF(BK59="OK",BK56,0)</f>
        <v>#VALUE!</v>
      </c>
      <c r="BL61" s="488"/>
      <c r="BM61" s="488"/>
      <c r="BN61" s="488"/>
      <c r="BP61" s="488" t="e">
        <f ca="1">IF(BP59="OK",BP56,0)</f>
        <v>#VALUE!</v>
      </c>
      <c r="BQ61" s="488"/>
      <c r="BR61" s="488"/>
      <c r="BS61" s="488"/>
      <c r="BU61" s="488" t="e">
        <f ca="1">IF(BU59="OK",BU56,0)</f>
        <v>#VALUE!</v>
      </c>
      <c r="BV61" s="488"/>
      <c r="BW61" s="488"/>
      <c r="BX61" s="488"/>
      <c r="BZ61" s="488" t="e">
        <f ca="1">IF(BZ59="OK",BZ56,0)</f>
        <v>#VALUE!</v>
      </c>
      <c r="CA61" s="488"/>
      <c r="CB61" s="488"/>
      <c r="CC61" s="488"/>
      <c r="CE61" s="488" t="e">
        <f ca="1">IF(CE59="OK",CE56,0)</f>
        <v>#VALUE!</v>
      </c>
      <c r="CF61" s="488"/>
      <c r="CG61" s="488"/>
      <c r="CH61" s="488"/>
      <c r="CJ61" s="488" t="e">
        <f ca="1">IF(CJ59="OK",CJ56,0)</f>
        <v>#VALUE!</v>
      </c>
      <c r="CK61" s="488"/>
      <c r="CL61" s="488"/>
      <c r="CM61" s="488"/>
      <c r="CO61" s="488" t="e">
        <f ca="1">IF(CO59="OK",CO56,0)</f>
        <v>#VALUE!</v>
      </c>
      <c r="CP61" s="488"/>
      <c r="CQ61" s="488"/>
      <c r="CR61" s="488"/>
      <c r="CT61" s="488" t="e">
        <f ca="1">IF(CT59="OK",CT56,0)</f>
        <v>#VALUE!</v>
      </c>
      <c r="CU61" s="488"/>
      <c r="CV61" s="488"/>
      <c r="CW61" s="488"/>
      <c r="CY61" s="488" t="e">
        <f ca="1">IF(CY59="OK",CY56,0)</f>
        <v>#VALUE!</v>
      </c>
      <c r="CZ61" s="488"/>
      <c r="DA61" s="488"/>
      <c r="DB61" s="488"/>
      <c r="DD61" s="488" t="e">
        <f ca="1">IF(DD59="OK",DD56,0)</f>
        <v>#VALUE!</v>
      </c>
      <c r="DE61" s="488"/>
      <c r="DF61" s="488"/>
      <c r="DG61" s="488"/>
      <c r="DI61" s="488" t="e">
        <f ca="1">IF(DI59="OK",DI56,0)</f>
        <v>#VALUE!</v>
      </c>
      <c r="DJ61" s="488"/>
      <c r="DK61" s="488"/>
      <c r="DL61" s="488"/>
      <c r="DN61" s="488" t="e">
        <f ca="1">IF(DN59="OK",DN56,0)</f>
        <v>#VALUE!</v>
      </c>
      <c r="DO61" s="488"/>
      <c r="DP61" s="488"/>
      <c r="DQ61" s="488"/>
      <c r="DS61" s="488" t="e">
        <f ca="1">IF(DS59="OK",DS56,0)</f>
        <v>#VALUE!</v>
      </c>
      <c r="DT61" s="488"/>
      <c r="DU61" s="488"/>
      <c r="DV61" s="488"/>
      <c r="DX61" s="488" t="e">
        <f ca="1">IF(DX59="OK",DX56,0)</f>
        <v>#VALUE!</v>
      </c>
      <c r="DY61" s="488"/>
      <c r="DZ61" s="488"/>
      <c r="EA61" s="488"/>
      <c r="EC61" s="488" t="e">
        <f ca="1">IF(EC59="OK",EC56,0)</f>
        <v>#VALUE!</v>
      </c>
      <c r="ED61" s="488"/>
      <c r="EE61" s="488"/>
      <c r="EF61" s="488"/>
      <c r="EH61" s="488" t="e">
        <f ca="1">IF(EH59="OK",EH56,0)</f>
        <v>#VALUE!</v>
      </c>
      <c r="EI61" s="488"/>
      <c r="EJ61" s="488"/>
      <c r="EK61" s="488"/>
      <c r="EM61" s="488" t="e">
        <f ca="1">IF(EM59="OK",EM56,0)</f>
        <v>#VALUE!</v>
      </c>
      <c r="EN61" s="488"/>
      <c r="EO61" s="488"/>
      <c r="EP61" s="488"/>
      <c r="ER61" s="488" t="e">
        <f ca="1">IF(ER59="OK",ER56,0)</f>
        <v>#VALUE!</v>
      </c>
      <c r="ES61" s="488"/>
      <c r="ET61" s="488"/>
      <c r="EU61" s="488"/>
      <c r="EW61" s="488" t="e">
        <f ca="1">IF(EW59="OK",EW56,0)</f>
        <v>#VALUE!</v>
      </c>
      <c r="EX61" s="488"/>
      <c r="EY61" s="488"/>
      <c r="EZ61" s="488"/>
      <c r="FB61" s="488" t="e">
        <f ca="1">IF(FB59="OK",FB56,0)</f>
        <v>#VALUE!</v>
      </c>
      <c r="FC61" s="488"/>
      <c r="FD61" s="488"/>
      <c r="FE61" s="488"/>
      <c r="FG61" s="488" t="e">
        <f ca="1">IF(FG59="OK",FG56,0)</f>
        <v>#VALUE!</v>
      </c>
      <c r="FH61" s="488"/>
      <c r="FI61" s="488"/>
      <c r="FJ61" s="488"/>
      <c r="FL61" s="488" t="e">
        <f ca="1">IF(FL59="OK",FL56,0)</f>
        <v>#VALUE!</v>
      </c>
      <c r="FM61" s="488"/>
      <c r="FN61" s="488"/>
      <c r="FO61" s="488"/>
      <c r="FQ61" s="488" t="e">
        <f ca="1">IF(FQ59="OK",FQ56,0)</f>
        <v>#VALUE!</v>
      </c>
      <c r="FR61" s="488"/>
      <c r="FS61" s="488"/>
      <c r="FT61" s="488"/>
      <c r="FV61" s="488" t="e">
        <f ca="1">IF(FV59="OK",FV56,0)</f>
        <v>#VALUE!</v>
      </c>
      <c r="FW61" s="488"/>
      <c r="FX61" s="488"/>
      <c r="FY61" s="488"/>
      <c r="GA61" s="488" t="e">
        <f ca="1">IF(GA59="OK",GA56,0)</f>
        <v>#VALUE!</v>
      </c>
      <c r="GB61" s="488"/>
      <c r="GC61" s="488"/>
      <c r="GD61" s="488"/>
      <c r="GF61" s="488" t="e">
        <f ca="1">IF(GF59="OK",GF56,0)</f>
        <v>#VALUE!</v>
      </c>
      <c r="GG61" s="488"/>
      <c r="GH61" s="488"/>
      <c r="GI61" s="488"/>
      <c r="GK61" s="488" t="e">
        <f ca="1">IF(GK59="OK",GK56,0)</f>
        <v>#VALUE!</v>
      </c>
      <c r="GL61" s="488"/>
      <c r="GM61" s="488"/>
      <c r="GN61" s="488"/>
      <c r="GP61" s="488" t="e">
        <f ca="1">IF(GP59="OK",GP56,0)</f>
        <v>#VALUE!</v>
      </c>
      <c r="GQ61" s="488"/>
      <c r="GR61" s="488"/>
      <c r="GS61" s="488"/>
      <c r="GU61" s="488" t="e">
        <f ca="1">IF(GU59="OK",GU56,0)</f>
        <v>#VALUE!</v>
      </c>
      <c r="GV61" s="488"/>
      <c r="GW61" s="488"/>
      <c r="GX61" s="488"/>
      <c r="GZ61" s="488" t="e">
        <f ca="1">IF(GZ59="OK",GZ56,0)</f>
        <v>#VALUE!</v>
      </c>
      <c r="HA61" s="488"/>
      <c r="HB61" s="488"/>
      <c r="HC61" s="488"/>
      <c r="HE61" s="488" t="e">
        <f ca="1">IF(HE59="OK",HE56,0)</f>
        <v>#VALUE!</v>
      </c>
      <c r="HF61" s="488"/>
      <c r="HG61" s="488"/>
      <c r="HH61" s="488"/>
      <c r="HJ61" s="488" t="e">
        <f ca="1">IF(HJ59="OK",HJ56,0)</f>
        <v>#VALUE!</v>
      </c>
      <c r="HK61" s="488"/>
      <c r="HL61" s="488"/>
      <c r="HM61" s="488"/>
      <c r="HO61" s="488" t="e">
        <f ca="1">IF(HO59="OK",HO56,0)</f>
        <v>#VALUE!</v>
      </c>
      <c r="HP61" s="488"/>
      <c r="HQ61" s="488"/>
      <c r="HR61" s="488"/>
    </row>
    <row r="62" spans="19:226" s="1" customFormat="1" ht="18" customHeight="1">
      <c r="W62" s="488" t="e">
        <f ca="1">IF(W59="OK",W57,0)</f>
        <v>#VALUE!</v>
      </c>
      <c r="X62" s="488"/>
      <c r="Y62" s="488"/>
      <c r="Z62" s="488"/>
      <c r="AB62" s="488" t="e">
        <f ca="1">IF(AB59="OK",AB57,0)</f>
        <v>#VALUE!</v>
      </c>
      <c r="AC62" s="488"/>
      <c r="AD62" s="488"/>
      <c r="AE62" s="488"/>
      <c r="AG62" s="488" t="e">
        <f ca="1">IF(AG59="OK",AG57,0)</f>
        <v>#VALUE!</v>
      </c>
      <c r="AH62" s="488"/>
      <c r="AI62" s="488"/>
      <c r="AJ62" s="488"/>
      <c r="AL62" s="488" t="e">
        <f ca="1">IF(AL59="OK",AL57,0)</f>
        <v>#VALUE!</v>
      </c>
      <c r="AM62" s="488"/>
      <c r="AN62" s="488"/>
      <c r="AO62" s="488"/>
      <c r="AQ62" s="488" t="e">
        <f ca="1">IF(AQ59="OK",AQ57,0)</f>
        <v>#VALUE!</v>
      </c>
      <c r="AR62" s="488"/>
      <c r="AS62" s="488"/>
      <c r="AT62" s="488"/>
      <c r="AV62" s="488" t="e">
        <f ca="1">IF(AV59="OK",AV57,0)</f>
        <v>#VALUE!</v>
      </c>
      <c r="AW62" s="488"/>
      <c r="AX62" s="488"/>
      <c r="AY62" s="488"/>
      <c r="BA62" s="488" t="e">
        <f ca="1">IF(BA59="OK",BA57,0)</f>
        <v>#VALUE!</v>
      </c>
      <c r="BB62" s="488"/>
      <c r="BC62" s="488"/>
      <c r="BD62" s="488"/>
      <c r="BF62" s="488" t="e">
        <f ca="1">IF(BF59="OK",BF57,0)</f>
        <v>#VALUE!</v>
      </c>
      <c r="BG62" s="488"/>
      <c r="BH62" s="488"/>
      <c r="BI62" s="488"/>
      <c r="BK62" s="488" t="e">
        <f ca="1">IF(BK59="OK",BK57,0)</f>
        <v>#VALUE!</v>
      </c>
      <c r="BL62" s="488"/>
      <c r="BM62" s="488"/>
      <c r="BN62" s="488"/>
      <c r="BP62" s="488" t="e">
        <f ca="1">IF(BP59="OK",BP57,0)</f>
        <v>#VALUE!</v>
      </c>
      <c r="BQ62" s="488"/>
      <c r="BR62" s="488"/>
      <c r="BS62" s="488"/>
      <c r="BU62" s="488" t="e">
        <f ca="1">IF(BU59="OK",BU57,0)</f>
        <v>#VALUE!</v>
      </c>
      <c r="BV62" s="488"/>
      <c r="BW62" s="488"/>
      <c r="BX62" s="488"/>
      <c r="BZ62" s="488" t="e">
        <f ca="1">IF(BZ59="OK",BZ57,0)</f>
        <v>#VALUE!</v>
      </c>
      <c r="CA62" s="488"/>
      <c r="CB62" s="488"/>
      <c r="CC62" s="488"/>
      <c r="CE62" s="488" t="e">
        <f ca="1">IF(CE59="OK",CE57,0)</f>
        <v>#VALUE!</v>
      </c>
      <c r="CF62" s="488"/>
      <c r="CG62" s="488"/>
      <c r="CH62" s="488"/>
      <c r="CJ62" s="488" t="e">
        <f ca="1">IF(CJ59="OK",CJ57,0)</f>
        <v>#VALUE!</v>
      </c>
      <c r="CK62" s="488"/>
      <c r="CL62" s="488"/>
      <c r="CM62" s="488"/>
      <c r="CO62" s="488" t="e">
        <f ca="1">IF(CO59="OK",CO57,0)</f>
        <v>#VALUE!</v>
      </c>
      <c r="CP62" s="488"/>
      <c r="CQ62" s="488"/>
      <c r="CR62" s="488"/>
      <c r="CT62" s="488" t="e">
        <f ca="1">IF(CT59="OK",CT57,0)</f>
        <v>#VALUE!</v>
      </c>
      <c r="CU62" s="488"/>
      <c r="CV62" s="488"/>
      <c r="CW62" s="488"/>
      <c r="CY62" s="488" t="e">
        <f ca="1">IF(CY59="OK",CY57,0)</f>
        <v>#VALUE!</v>
      </c>
      <c r="CZ62" s="488"/>
      <c r="DA62" s="488"/>
      <c r="DB62" s="488"/>
      <c r="DD62" s="488" t="e">
        <f ca="1">IF(DD59="OK",DD57,0)</f>
        <v>#VALUE!</v>
      </c>
      <c r="DE62" s="488"/>
      <c r="DF62" s="488"/>
      <c r="DG62" s="488"/>
      <c r="DI62" s="488" t="e">
        <f ca="1">IF(DI59="OK",DI57,0)</f>
        <v>#VALUE!</v>
      </c>
      <c r="DJ62" s="488"/>
      <c r="DK62" s="488"/>
      <c r="DL62" s="488"/>
      <c r="DN62" s="488" t="e">
        <f ca="1">IF(DN59="OK",DN57,0)</f>
        <v>#VALUE!</v>
      </c>
      <c r="DO62" s="488"/>
      <c r="DP62" s="488"/>
      <c r="DQ62" s="488"/>
      <c r="DS62" s="488" t="e">
        <f ca="1">IF(DS59="OK",DS57,0)</f>
        <v>#VALUE!</v>
      </c>
      <c r="DT62" s="488"/>
      <c r="DU62" s="488"/>
      <c r="DV62" s="488"/>
      <c r="DX62" s="488" t="e">
        <f ca="1">IF(DX59="OK",DX57,0)</f>
        <v>#VALUE!</v>
      </c>
      <c r="DY62" s="488"/>
      <c r="DZ62" s="488"/>
      <c r="EA62" s="488"/>
      <c r="EC62" s="488" t="e">
        <f ca="1">IF(EC59="OK",EC57,0)</f>
        <v>#VALUE!</v>
      </c>
      <c r="ED62" s="488"/>
      <c r="EE62" s="488"/>
      <c r="EF62" s="488"/>
      <c r="EH62" s="488" t="e">
        <f ca="1">IF(EH59="OK",EH57,0)</f>
        <v>#VALUE!</v>
      </c>
      <c r="EI62" s="488"/>
      <c r="EJ62" s="488"/>
      <c r="EK62" s="488"/>
      <c r="EM62" s="488" t="e">
        <f ca="1">IF(EM59="OK",EM57,0)</f>
        <v>#VALUE!</v>
      </c>
      <c r="EN62" s="488"/>
      <c r="EO62" s="488"/>
      <c r="EP62" s="488"/>
      <c r="ER62" s="488" t="e">
        <f ca="1">IF(ER59="OK",ER57,0)</f>
        <v>#VALUE!</v>
      </c>
      <c r="ES62" s="488"/>
      <c r="ET62" s="488"/>
      <c r="EU62" s="488"/>
      <c r="EW62" s="488" t="e">
        <f ca="1">IF(EW59="OK",EW57,0)</f>
        <v>#VALUE!</v>
      </c>
      <c r="EX62" s="488"/>
      <c r="EY62" s="488"/>
      <c r="EZ62" s="488"/>
      <c r="FB62" s="488" t="e">
        <f ca="1">IF(FB59="OK",FB57,0)</f>
        <v>#VALUE!</v>
      </c>
      <c r="FC62" s="488"/>
      <c r="FD62" s="488"/>
      <c r="FE62" s="488"/>
      <c r="FG62" s="488" t="e">
        <f ca="1">IF(FG59="OK",FG57,0)</f>
        <v>#VALUE!</v>
      </c>
      <c r="FH62" s="488"/>
      <c r="FI62" s="488"/>
      <c r="FJ62" s="488"/>
      <c r="FL62" s="488" t="e">
        <f ca="1">IF(FL59="OK",FL57,0)</f>
        <v>#VALUE!</v>
      </c>
      <c r="FM62" s="488"/>
      <c r="FN62" s="488"/>
      <c r="FO62" s="488"/>
      <c r="FQ62" s="488" t="e">
        <f ca="1">IF(FQ59="OK",FQ57,0)</f>
        <v>#VALUE!</v>
      </c>
      <c r="FR62" s="488"/>
      <c r="FS62" s="488"/>
      <c r="FT62" s="488"/>
      <c r="FV62" s="488" t="e">
        <f ca="1">IF(FV59="OK",FV57,0)</f>
        <v>#VALUE!</v>
      </c>
      <c r="FW62" s="488"/>
      <c r="FX62" s="488"/>
      <c r="FY62" s="488"/>
      <c r="GA62" s="488" t="e">
        <f ca="1">IF(GA59="OK",GA57,0)</f>
        <v>#VALUE!</v>
      </c>
      <c r="GB62" s="488"/>
      <c r="GC62" s="488"/>
      <c r="GD62" s="488"/>
      <c r="GF62" s="488" t="e">
        <f ca="1">IF(GF59="OK",GF57,0)</f>
        <v>#VALUE!</v>
      </c>
      <c r="GG62" s="488"/>
      <c r="GH62" s="488"/>
      <c r="GI62" s="488"/>
      <c r="GK62" s="488" t="e">
        <f ca="1">IF(GK59="OK",GK57,0)</f>
        <v>#VALUE!</v>
      </c>
      <c r="GL62" s="488"/>
      <c r="GM62" s="488"/>
      <c r="GN62" s="488"/>
      <c r="GP62" s="488" t="e">
        <f ca="1">IF(GP59="OK",GP57,0)</f>
        <v>#VALUE!</v>
      </c>
      <c r="GQ62" s="488"/>
      <c r="GR62" s="488"/>
      <c r="GS62" s="488"/>
      <c r="GU62" s="488" t="e">
        <f ca="1">IF(GU59="OK",GU57,0)</f>
        <v>#VALUE!</v>
      </c>
      <c r="GV62" s="488"/>
      <c r="GW62" s="488"/>
      <c r="GX62" s="488"/>
      <c r="GZ62" s="488" t="e">
        <f ca="1">IF(GZ59="OK",GZ57,0)</f>
        <v>#VALUE!</v>
      </c>
      <c r="HA62" s="488"/>
      <c r="HB62" s="488"/>
      <c r="HC62" s="488"/>
      <c r="HE62" s="488" t="e">
        <f ca="1">IF(HE59="OK",HE57,0)</f>
        <v>#VALUE!</v>
      </c>
      <c r="HF62" s="488"/>
      <c r="HG62" s="488"/>
      <c r="HH62" s="488"/>
      <c r="HJ62" s="488" t="e">
        <f ca="1">IF(HJ59="OK",HJ57,0)</f>
        <v>#VALUE!</v>
      </c>
      <c r="HK62" s="488"/>
      <c r="HL62" s="488"/>
      <c r="HM62" s="488"/>
      <c r="HO62" s="488" t="e">
        <f ca="1">IF(HO59="OK",HO57,0)</f>
        <v>#VALUE!</v>
      </c>
      <c r="HP62" s="488"/>
      <c r="HQ62" s="488"/>
      <c r="HR62" s="488"/>
    </row>
    <row r="63" spans="19:226" s="1" customFormat="1" ht="18" customHeight="1" thickBot="1"/>
    <row r="64" spans="19:226" s="1" customFormat="1" ht="18" customHeight="1" thickBot="1">
      <c r="S64" s="552" t="s">
        <v>28</v>
      </c>
      <c r="T64" s="552"/>
      <c r="U64" s="552"/>
      <c r="V64" s="553"/>
      <c r="W64" s="555" t="e">
        <f ca="1">MAX(W61,AB61,AG61,AL61,AQ61,AV61,BA61,BF61,BK61,BP61,BU61,BZ61,CE61,CJ61,CO61,CT61,CY61,DD61,DI61,DN61,DS61,DX61,EC61,EH61,EM61,ER61,EW61,FB61,FG61,FL61,FQ61,FV61,GA61,GF61,GK61,GP61,GU61,GZ61,HE61,HJ61,HO61)</f>
        <v>#VALUE!</v>
      </c>
      <c r="X64" s="556"/>
      <c r="Y64" s="556"/>
      <c r="Z64" s="557"/>
      <c r="AB64" s="1" t="s">
        <v>52</v>
      </c>
    </row>
    <row r="65" spans="19:71" s="1" customFormat="1" ht="18" customHeight="1" thickBot="1">
      <c r="S65" s="552" t="s">
        <v>27</v>
      </c>
      <c r="T65" s="552"/>
      <c r="U65" s="552"/>
      <c r="V65" s="553"/>
      <c r="W65" s="555" t="e">
        <f ca="1">MAX(W62,AB62,AG62,AL62,AQ62,AV62,BA62,BF62,BK62,BP62,BU62,BZ62,CE62,CJ62,CO62,CT62,CY62,DD62,DI62,DN62,DS62,DX62,EC62,EH62,EM62,ER62,EW62,FB62,FG62,FL62,FQ62,FV62,GA62,GF62,GK62,GP62,GU62,GZ62,HE62,HJ62,HO62)</f>
        <v>#VALUE!</v>
      </c>
      <c r="X65" s="556"/>
      <c r="Y65" s="556"/>
      <c r="Z65" s="557"/>
      <c r="AB65" s="1" t="s">
        <v>53</v>
      </c>
    </row>
    <row r="66" spans="19:71" s="1" customFormat="1" ht="18" customHeight="1"/>
    <row r="67" spans="19:71" s="1" customFormat="1" ht="18" customHeight="1">
      <c r="W67" s="2"/>
    </row>
    <row r="68" spans="19:71" s="1" customFormat="1" ht="18" customHeight="1">
      <c r="W68" s="2" t="s">
        <v>56</v>
      </c>
    </row>
    <row r="69" spans="19:71" s="1" customFormat="1" ht="18" customHeight="1" thickBot="1">
      <c r="W69" s="2"/>
    </row>
    <row r="70" spans="19:71" s="1" customFormat="1" ht="18" customHeight="1" thickBot="1">
      <c r="S70" s="552" t="s">
        <v>54</v>
      </c>
      <c r="T70" s="552"/>
      <c r="U70" s="552"/>
      <c r="V70" s="553"/>
      <c r="W70" s="489" t="e">
        <f ca="1">ROUNDDOWN(($N$7/$N$14)/$N$22,0)</f>
        <v>#VALUE!</v>
      </c>
      <c r="X70" s="490"/>
      <c r="Y70" s="490"/>
      <c r="Z70" s="491"/>
    </row>
    <row r="71" spans="19:71" s="1" customFormat="1" ht="18" customHeight="1" thickBot="1"/>
    <row r="72" spans="19:71" s="1" customFormat="1" ht="18" customHeight="1" thickBot="1">
      <c r="W72" s="489" t="e">
        <f ca="1">$W$70</f>
        <v>#VALUE!</v>
      </c>
      <c r="X72" s="490"/>
      <c r="Y72" s="490"/>
      <c r="Z72" s="491"/>
      <c r="AB72" s="489" t="e">
        <f ca="1">$W$70+1</f>
        <v>#VALUE!</v>
      </c>
      <c r="AC72" s="490"/>
      <c r="AD72" s="490"/>
      <c r="AE72" s="491"/>
      <c r="AG72" s="489" t="e">
        <f ca="1">$W$70+2</f>
        <v>#VALUE!</v>
      </c>
      <c r="AH72" s="490"/>
      <c r="AI72" s="490"/>
      <c r="AJ72" s="491"/>
      <c r="AL72" s="489" t="e">
        <f ca="1">$W$70+3</f>
        <v>#VALUE!</v>
      </c>
      <c r="AM72" s="490"/>
      <c r="AN72" s="490"/>
      <c r="AO72" s="491"/>
      <c r="AQ72" s="489" t="e">
        <f ca="1">$W$70+4</f>
        <v>#VALUE!</v>
      </c>
      <c r="AR72" s="490"/>
      <c r="AS72" s="490"/>
      <c r="AT72" s="491"/>
      <c r="AV72" s="489" t="e">
        <f ca="1">$W$70+5</f>
        <v>#VALUE!</v>
      </c>
      <c r="AW72" s="490"/>
      <c r="AX72" s="490"/>
      <c r="AY72" s="491"/>
      <c r="BA72" s="489" t="e">
        <f ca="1">$W$70+6</f>
        <v>#VALUE!</v>
      </c>
      <c r="BB72" s="490"/>
      <c r="BC72" s="490"/>
      <c r="BD72" s="491"/>
      <c r="BF72" s="489" t="e">
        <f ca="1">$W$70+7</f>
        <v>#VALUE!</v>
      </c>
      <c r="BG72" s="490"/>
      <c r="BH72" s="490"/>
      <c r="BI72" s="491"/>
      <c r="BK72" s="489" t="e">
        <f ca="1">$W$70+8</f>
        <v>#VALUE!</v>
      </c>
      <c r="BL72" s="490"/>
      <c r="BM72" s="490"/>
      <c r="BN72" s="491"/>
      <c r="BP72" s="489" t="e">
        <f ca="1">$W$70+9</f>
        <v>#VALUE!</v>
      </c>
      <c r="BQ72" s="490"/>
      <c r="BR72" s="490"/>
      <c r="BS72" s="491"/>
    </row>
    <row r="73" spans="19:71" s="1" customFormat="1" ht="18" customHeight="1"/>
    <row r="74" spans="19:71" s="1" customFormat="1" ht="18" customHeight="1" thickBot="1">
      <c r="W74" s="488" t="e">
        <f ca="1">W72*$N$22</f>
        <v>#VALUE!</v>
      </c>
      <c r="X74" s="488"/>
      <c r="Y74" s="488"/>
      <c r="Z74" s="488"/>
      <c r="AA74" s="5"/>
      <c r="AB74" s="488" t="e">
        <f ca="1">AB72*$N$22</f>
        <v>#VALUE!</v>
      </c>
      <c r="AC74" s="488"/>
      <c r="AD74" s="488"/>
      <c r="AE74" s="488"/>
      <c r="AF74" s="5"/>
      <c r="AG74" s="488" t="e">
        <f ca="1">AG72*$N$22</f>
        <v>#VALUE!</v>
      </c>
      <c r="AH74" s="488"/>
      <c r="AI74" s="488"/>
      <c r="AJ74" s="488"/>
      <c r="AL74" s="488" t="e">
        <f ca="1">AL72*$N$22</f>
        <v>#VALUE!</v>
      </c>
      <c r="AM74" s="488"/>
      <c r="AN74" s="488"/>
      <c r="AO74" s="488"/>
      <c r="AQ74" s="488" t="e">
        <f ca="1">AQ72*$N$22</f>
        <v>#VALUE!</v>
      </c>
      <c r="AR74" s="488"/>
      <c r="AS74" s="488"/>
      <c r="AT74" s="488"/>
      <c r="AV74" s="488" t="e">
        <f ca="1">AV72*$N$22</f>
        <v>#VALUE!</v>
      </c>
      <c r="AW74" s="488"/>
      <c r="AX74" s="488"/>
      <c r="AY74" s="488"/>
      <c r="BA74" s="488" t="e">
        <f ca="1">BA72*$N$22</f>
        <v>#VALUE!</v>
      </c>
      <c r="BB74" s="488"/>
      <c r="BC74" s="488"/>
      <c r="BD74" s="488"/>
      <c r="BF74" s="488" t="e">
        <f ca="1">BF72*$N$22</f>
        <v>#VALUE!</v>
      </c>
      <c r="BG74" s="488"/>
      <c r="BH74" s="488"/>
      <c r="BI74" s="488"/>
      <c r="BK74" s="488" t="e">
        <f ca="1">BK72*$N$22</f>
        <v>#VALUE!</v>
      </c>
      <c r="BL74" s="488"/>
      <c r="BM74" s="488"/>
      <c r="BN74" s="488"/>
      <c r="BP74" s="488" t="e">
        <f ca="1">BP72*$N$22</f>
        <v>#VALUE!</v>
      </c>
      <c r="BQ74" s="488"/>
      <c r="BR74" s="488"/>
      <c r="BS74" s="488"/>
    </row>
    <row r="75" spans="19:71" s="1" customFormat="1" ht="18" customHeight="1" thickBot="1">
      <c r="W75" s="489" t="e">
        <f ca="1">IF(W74&gt;(ROUNDDOWN($N$7/$N$14,-1)),"OK","NG")</f>
        <v>#VALUE!</v>
      </c>
      <c r="X75" s="490"/>
      <c r="Y75" s="490"/>
      <c r="Z75" s="491"/>
      <c r="AB75" s="489" t="e">
        <f ca="1">IF(AB74&gt;(ROUNDDOWN($N$7/$N$14,-1)),"OK","NG")</f>
        <v>#VALUE!</v>
      </c>
      <c r="AC75" s="490"/>
      <c r="AD75" s="490"/>
      <c r="AE75" s="491"/>
      <c r="AG75" s="489" t="e">
        <f ca="1">IF(AG74&gt;(ROUNDDOWN($N$7/$N$14,-1)),"OK","NG")</f>
        <v>#VALUE!</v>
      </c>
      <c r="AH75" s="490"/>
      <c r="AI75" s="490"/>
      <c r="AJ75" s="491"/>
      <c r="AL75" s="489" t="e">
        <f ca="1">IF(AL74&gt;(ROUNDDOWN($N$7/$N$14,-1)),"OK","NG")</f>
        <v>#VALUE!</v>
      </c>
      <c r="AM75" s="490"/>
      <c r="AN75" s="490"/>
      <c r="AO75" s="491"/>
      <c r="AQ75" s="489" t="e">
        <f ca="1">IF(AQ74&gt;(ROUNDDOWN($N$7/$N$14,-1)),"OK","NG")</f>
        <v>#VALUE!</v>
      </c>
      <c r="AR75" s="490"/>
      <c r="AS75" s="490"/>
      <c r="AT75" s="491"/>
      <c r="AV75" s="489" t="e">
        <f ca="1">IF(AV74&gt;(ROUNDDOWN($N$7/$N$14,-1)),"OK","NG")</f>
        <v>#VALUE!</v>
      </c>
      <c r="AW75" s="490"/>
      <c r="AX75" s="490"/>
      <c r="AY75" s="491"/>
      <c r="BA75" s="489" t="e">
        <f ca="1">IF(BA74&gt;(ROUNDDOWN($N$7/$N$14,-1)),"OK","NG")</f>
        <v>#VALUE!</v>
      </c>
      <c r="BB75" s="490"/>
      <c r="BC75" s="490"/>
      <c r="BD75" s="491"/>
      <c r="BF75" s="489" t="e">
        <f ca="1">IF(BF74&gt;(ROUNDDOWN($N$7/$N$14,-1)),"OK","NG")</f>
        <v>#VALUE!</v>
      </c>
      <c r="BG75" s="490"/>
      <c r="BH75" s="490"/>
      <c r="BI75" s="491"/>
      <c r="BK75" s="489" t="e">
        <f ca="1">IF(BK74&gt;(ROUNDDOWN($N$7/$N$14,-1)),"OK","NG")</f>
        <v>#VALUE!</v>
      </c>
      <c r="BL75" s="490"/>
      <c r="BM75" s="490"/>
      <c r="BN75" s="491"/>
      <c r="BP75" s="489" t="e">
        <f ca="1">IF(BP74&gt;(ROUNDDOWN($N$7/$N$14,-1)),"OK","NG")</f>
        <v>#VALUE!</v>
      </c>
      <c r="BQ75" s="490"/>
      <c r="BR75" s="490"/>
      <c r="BS75" s="491"/>
    </row>
    <row r="76" spans="19:71" s="1" customFormat="1" ht="18" customHeight="1"/>
    <row r="77" spans="19:71" s="1" customFormat="1" ht="18" customHeight="1">
      <c r="S77" s="552" t="s">
        <v>51</v>
      </c>
      <c r="T77" s="552"/>
      <c r="U77" s="552"/>
      <c r="V77" s="554"/>
      <c r="W77" s="488" t="e">
        <f ca="1">IF(W75="OK",W72,1000)</f>
        <v>#VALUE!</v>
      </c>
      <c r="X77" s="488"/>
      <c r="Y77" s="488"/>
      <c r="Z77" s="488"/>
      <c r="AA77" s="5"/>
      <c r="AB77" s="488" t="e">
        <f ca="1">IF(AB75="OK",AB72,1000)</f>
        <v>#VALUE!</v>
      </c>
      <c r="AC77" s="488"/>
      <c r="AD77" s="488"/>
      <c r="AE77" s="488"/>
      <c r="AF77" s="5"/>
      <c r="AG77" s="488" t="e">
        <f ca="1">IF(AG75="OK",AG72,1000)</f>
        <v>#VALUE!</v>
      </c>
      <c r="AH77" s="488"/>
      <c r="AI77" s="488"/>
      <c r="AJ77" s="488"/>
      <c r="AL77" s="488" t="e">
        <f ca="1">IF(AL75="OK",AL72,1000)</f>
        <v>#VALUE!</v>
      </c>
      <c r="AM77" s="488"/>
      <c r="AN77" s="488"/>
      <c r="AO77" s="488"/>
      <c r="AQ77" s="488" t="e">
        <f ca="1">IF(AQ75="OK",AQ72,1000)</f>
        <v>#VALUE!</v>
      </c>
      <c r="AR77" s="488"/>
      <c r="AS77" s="488"/>
      <c r="AT77" s="488"/>
      <c r="AV77" s="488" t="e">
        <f ca="1">IF(AV75="OK",AV72,1000)</f>
        <v>#VALUE!</v>
      </c>
      <c r="AW77" s="488"/>
      <c r="AX77" s="488"/>
      <c r="AY77" s="488"/>
      <c r="BA77" s="488" t="e">
        <f ca="1">IF(BA75="OK",BA72,1000)</f>
        <v>#VALUE!</v>
      </c>
      <c r="BB77" s="488"/>
      <c r="BC77" s="488"/>
      <c r="BD77" s="488"/>
      <c r="BF77" s="488" t="e">
        <f ca="1">IF(BF75="OK",BF72,1000)</f>
        <v>#VALUE!</v>
      </c>
      <c r="BG77" s="488"/>
      <c r="BH77" s="488"/>
      <c r="BI77" s="488"/>
      <c r="BK77" s="488" t="e">
        <f ca="1">IF(BK75="OK",BK72,1000)</f>
        <v>#VALUE!</v>
      </c>
      <c r="BL77" s="488"/>
      <c r="BM77" s="488"/>
      <c r="BN77" s="488"/>
      <c r="BP77" s="488" t="e">
        <f ca="1">IF(BP75="OK",BP72,1000)</f>
        <v>#VALUE!</v>
      </c>
      <c r="BQ77" s="488"/>
      <c r="BR77" s="488"/>
      <c r="BS77" s="488"/>
    </row>
    <row r="78" spans="19:71" s="1" customFormat="1" ht="18" customHeight="1" thickBot="1"/>
    <row r="79" spans="19:71" s="1" customFormat="1" ht="18" customHeight="1" thickBot="1">
      <c r="S79" s="552" t="s">
        <v>57</v>
      </c>
      <c r="T79" s="552"/>
      <c r="U79" s="552"/>
      <c r="V79" s="553"/>
      <c r="W79" s="555" t="e">
        <f ca="1">MIN(W77,AB77,AG77,AL77,AQ77,AV77,BA77,BF77,BK77,BP77)</f>
        <v>#VALUE!</v>
      </c>
      <c r="X79" s="556"/>
      <c r="Y79" s="556"/>
      <c r="Z79" s="557"/>
      <c r="AB79" s="1" t="s">
        <v>60</v>
      </c>
    </row>
    <row r="80" spans="19:71" s="1" customFormat="1" ht="18" customHeight="1" thickBot="1">
      <c r="S80" s="552" t="s">
        <v>58</v>
      </c>
      <c r="T80" s="552"/>
      <c r="U80" s="552"/>
      <c r="V80" s="553"/>
      <c r="W80" s="555">
        <v>1</v>
      </c>
      <c r="X80" s="556"/>
      <c r="Y80" s="556"/>
      <c r="Z80" s="557"/>
      <c r="AB80" s="1" t="s">
        <v>59</v>
      </c>
    </row>
    <row r="81" spans="23:26" s="1" customFormat="1" ht="18" customHeight="1"/>
    <row r="82" spans="23:26" s="1" customFormat="1" ht="18" customHeight="1"/>
    <row r="83" spans="23:26" s="1" customFormat="1" ht="18" customHeight="1" thickBot="1">
      <c r="W83" s="18" t="s">
        <v>122</v>
      </c>
      <c r="X83" s="18" t="s">
        <v>123</v>
      </c>
      <c r="Y83" s="18" t="s">
        <v>124</v>
      </c>
      <c r="Z83" s="18" t="s">
        <v>50</v>
      </c>
    </row>
    <row r="84" spans="23:26" s="1" customFormat="1" ht="18" customHeight="1">
      <c r="W84" s="31" t="e">
        <f ca="1">$W$40</f>
        <v>#VALUE!</v>
      </c>
      <c r="X84" s="24" t="e">
        <f ca="1">$W$53</f>
        <v>#VALUE!</v>
      </c>
      <c r="Y84" s="24" t="e">
        <f ca="1">W84*X84</f>
        <v>#VALUE!</v>
      </c>
      <c r="Z84" s="26" t="e">
        <f t="shared" ref="Z84:Z184" ca="1" si="0">IF(OR((Y84*$N$24/1000)&gt;$N$27,(Y84*$N$24/1000)=0),"NG","OK")</f>
        <v>#VALUE!</v>
      </c>
    </row>
    <row r="85" spans="23:26" s="1" customFormat="1" ht="18" customHeight="1">
      <c r="W85" s="27" t="e">
        <f ca="1">IF((W84-1)&gt;=$W$79,W84-1,0)</f>
        <v>#VALUE!</v>
      </c>
      <c r="X85" s="17" t="e">
        <f ca="1">$X$84</f>
        <v>#VALUE!</v>
      </c>
      <c r="Y85" s="17" t="e">
        <f ca="1">W85*X85</f>
        <v>#VALUE!</v>
      </c>
      <c r="Z85" s="28" t="e">
        <f ca="1">IF(OR((Y85*$N$24/1000)&gt;$N$27,(Y85*$N$24/1000)=0),"NG","OK")</f>
        <v>#VALUE!</v>
      </c>
    </row>
    <row r="86" spans="23:26" s="1" customFormat="1" ht="18" customHeight="1">
      <c r="W86" s="27" t="e">
        <f t="shared" ref="W86:W103" ca="1" si="1">IF((W85-1)&gt;=$W$79,W85-1,0)</f>
        <v>#VALUE!</v>
      </c>
      <c r="X86" s="17" t="e">
        <f t="shared" ref="X86:X103" ca="1" si="2">$X$84</f>
        <v>#VALUE!</v>
      </c>
      <c r="Y86" s="17" t="e">
        <f t="shared" ref="Y86:Y103" ca="1" si="3">W86*X86</f>
        <v>#VALUE!</v>
      </c>
      <c r="Z86" s="28" t="e">
        <f t="shared" ref="Z86:Z103" ca="1" si="4">IF(OR((Y86*$N$24/1000)&gt;$N$27,(Y86*$N$24/1000)=0),"NG","OK")</f>
        <v>#VALUE!</v>
      </c>
    </row>
    <row r="87" spans="23:26" s="1" customFormat="1" ht="18" customHeight="1">
      <c r="W87" s="27" t="e">
        <f t="shared" ca="1" si="1"/>
        <v>#VALUE!</v>
      </c>
      <c r="X87" s="17" t="e">
        <f t="shared" ca="1" si="2"/>
        <v>#VALUE!</v>
      </c>
      <c r="Y87" s="17" t="e">
        <f t="shared" ca="1" si="3"/>
        <v>#VALUE!</v>
      </c>
      <c r="Z87" s="28" t="e">
        <f t="shared" ca="1" si="4"/>
        <v>#VALUE!</v>
      </c>
    </row>
    <row r="88" spans="23:26" s="1" customFormat="1" ht="18" customHeight="1">
      <c r="W88" s="27" t="e">
        <f t="shared" ca="1" si="1"/>
        <v>#VALUE!</v>
      </c>
      <c r="X88" s="17" t="e">
        <f t="shared" ca="1" si="2"/>
        <v>#VALUE!</v>
      </c>
      <c r="Y88" s="17" t="e">
        <f t="shared" ca="1" si="3"/>
        <v>#VALUE!</v>
      </c>
      <c r="Z88" s="28" t="e">
        <f t="shared" ca="1" si="4"/>
        <v>#VALUE!</v>
      </c>
    </row>
    <row r="89" spans="23:26" s="1" customFormat="1" ht="18" customHeight="1">
      <c r="W89" s="27" t="e">
        <f t="shared" ca="1" si="1"/>
        <v>#VALUE!</v>
      </c>
      <c r="X89" s="17" t="e">
        <f t="shared" ca="1" si="2"/>
        <v>#VALUE!</v>
      </c>
      <c r="Y89" s="17" t="e">
        <f t="shared" ca="1" si="3"/>
        <v>#VALUE!</v>
      </c>
      <c r="Z89" s="28" t="e">
        <f t="shared" ca="1" si="4"/>
        <v>#VALUE!</v>
      </c>
    </row>
    <row r="90" spans="23:26" s="1" customFormat="1" ht="18" customHeight="1">
      <c r="W90" s="27" t="e">
        <f t="shared" ca="1" si="1"/>
        <v>#VALUE!</v>
      </c>
      <c r="X90" s="17" t="e">
        <f t="shared" ca="1" si="2"/>
        <v>#VALUE!</v>
      </c>
      <c r="Y90" s="17" t="e">
        <f t="shared" ca="1" si="3"/>
        <v>#VALUE!</v>
      </c>
      <c r="Z90" s="28" t="e">
        <f t="shared" ca="1" si="4"/>
        <v>#VALUE!</v>
      </c>
    </row>
    <row r="91" spans="23:26" s="1" customFormat="1" ht="18" customHeight="1">
      <c r="W91" s="27" t="e">
        <f t="shared" ca="1" si="1"/>
        <v>#VALUE!</v>
      </c>
      <c r="X91" s="17" t="e">
        <f t="shared" ca="1" si="2"/>
        <v>#VALUE!</v>
      </c>
      <c r="Y91" s="17" t="e">
        <f t="shared" ca="1" si="3"/>
        <v>#VALUE!</v>
      </c>
      <c r="Z91" s="28" t="e">
        <f t="shared" ca="1" si="4"/>
        <v>#VALUE!</v>
      </c>
    </row>
    <row r="92" spans="23:26" s="1" customFormat="1" ht="18" customHeight="1">
      <c r="W92" s="27" t="e">
        <f t="shared" ca="1" si="1"/>
        <v>#VALUE!</v>
      </c>
      <c r="X92" s="17" t="e">
        <f t="shared" ca="1" si="2"/>
        <v>#VALUE!</v>
      </c>
      <c r="Y92" s="17" t="e">
        <f t="shared" ca="1" si="3"/>
        <v>#VALUE!</v>
      </c>
      <c r="Z92" s="28" t="e">
        <f t="shared" ca="1" si="4"/>
        <v>#VALUE!</v>
      </c>
    </row>
    <row r="93" spans="23:26" s="1" customFormat="1" ht="18" customHeight="1">
      <c r="W93" s="27" t="e">
        <f t="shared" ca="1" si="1"/>
        <v>#VALUE!</v>
      </c>
      <c r="X93" s="17" t="e">
        <f t="shared" ca="1" si="2"/>
        <v>#VALUE!</v>
      </c>
      <c r="Y93" s="17" t="e">
        <f t="shared" ca="1" si="3"/>
        <v>#VALUE!</v>
      </c>
      <c r="Z93" s="28" t="e">
        <f t="shared" ca="1" si="4"/>
        <v>#VALUE!</v>
      </c>
    </row>
    <row r="94" spans="23:26" s="1" customFormat="1" ht="18" customHeight="1">
      <c r="W94" s="27" t="e">
        <f t="shared" ca="1" si="1"/>
        <v>#VALUE!</v>
      </c>
      <c r="X94" s="17" t="e">
        <f t="shared" ca="1" si="2"/>
        <v>#VALUE!</v>
      </c>
      <c r="Y94" s="17" t="e">
        <f t="shared" ca="1" si="3"/>
        <v>#VALUE!</v>
      </c>
      <c r="Z94" s="28" t="e">
        <f t="shared" ca="1" si="4"/>
        <v>#VALUE!</v>
      </c>
    </row>
    <row r="95" spans="23:26" s="1" customFormat="1" ht="18" customHeight="1">
      <c r="W95" s="27" t="e">
        <f t="shared" ca="1" si="1"/>
        <v>#VALUE!</v>
      </c>
      <c r="X95" s="17" t="e">
        <f t="shared" ca="1" si="2"/>
        <v>#VALUE!</v>
      </c>
      <c r="Y95" s="17" t="e">
        <f t="shared" ca="1" si="3"/>
        <v>#VALUE!</v>
      </c>
      <c r="Z95" s="28" t="e">
        <f t="shared" ca="1" si="4"/>
        <v>#VALUE!</v>
      </c>
    </row>
    <row r="96" spans="23:26" s="1" customFormat="1" ht="18" customHeight="1">
      <c r="W96" s="27" t="e">
        <f t="shared" ca="1" si="1"/>
        <v>#VALUE!</v>
      </c>
      <c r="X96" s="17" t="e">
        <f t="shared" ca="1" si="2"/>
        <v>#VALUE!</v>
      </c>
      <c r="Y96" s="17" t="e">
        <f t="shared" ca="1" si="3"/>
        <v>#VALUE!</v>
      </c>
      <c r="Z96" s="28" t="e">
        <f t="shared" ca="1" si="4"/>
        <v>#VALUE!</v>
      </c>
    </row>
    <row r="97" spans="23:26" s="1" customFormat="1" ht="18" customHeight="1">
      <c r="W97" s="27" t="e">
        <f t="shared" ca="1" si="1"/>
        <v>#VALUE!</v>
      </c>
      <c r="X97" s="17" t="e">
        <f t="shared" ca="1" si="2"/>
        <v>#VALUE!</v>
      </c>
      <c r="Y97" s="17" t="e">
        <f t="shared" ca="1" si="3"/>
        <v>#VALUE!</v>
      </c>
      <c r="Z97" s="28" t="e">
        <f t="shared" ca="1" si="4"/>
        <v>#VALUE!</v>
      </c>
    </row>
    <row r="98" spans="23:26" ht="18" customHeight="1">
      <c r="W98" s="27" t="e">
        <f t="shared" ca="1" si="1"/>
        <v>#VALUE!</v>
      </c>
      <c r="X98" s="17" t="e">
        <f t="shared" ca="1" si="2"/>
        <v>#VALUE!</v>
      </c>
      <c r="Y98" s="17" t="e">
        <f t="shared" ca="1" si="3"/>
        <v>#VALUE!</v>
      </c>
      <c r="Z98" s="28" t="e">
        <f t="shared" ca="1" si="4"/>
        <v>#VALUE!</v>
      </c>
    </row>
    <row r="99" spans="23:26" ht="18" customHeight="1">
      <c r="W99" s="27" t="e">
        <f t="shared" ca="1" si="1"/>
        <v>#VALUE!</v>
      </c>
      <c r="X99" s="17" t="e">
        <f t="shared" ca="1" si="2"/>
        <v>#VALUE!</v>
      </c>
      <c r="Y99" s="17" t="e">
        <f t="shared" ca="1" si="3"/>
        <v>#VALUE!</v>
      </c>
      <c r="Z99" s="28" t="e">
        <f t="shared" ca="1" si="4"/>
        <v>#VALUE!</v>
      </c>
    </row>
    <row r="100" spans="23:26" ht="18" customHeight="1">
      <c r="W100" s="27" t="e">
        <f t="shared" ca="1" si="1"/>
        <v>#VALUE!</v>
      </c>
      <c r="X100" s="17" t="e">
        <f t="shared" ca="1" si="2"/>
        <v>#VALUE!</v>
      </c>
      <c r="Y100" s="17" t="e">
        <f t="shared" ca="1" si="3"/>
        <v>#VALUE!</v>
      </c>
      <c r="Z100" s="28" t="e">
        <f t="shared" ca="1" si="4"/>
        <v>#VALUE!</v>
      </c>
    </row>
    <row r="101" spans="23:26" ht="18" customHeight="1">
      <c r="W101" s="27" t="e">
        <f t="shared" ca="1" si="1"/>
        <v>#VALUE!</v>
      </c>
      <c r="X101" s="17" t="e">
        <f t="shared" ca="1" si="2"/>
        <v>#VALUE!</v>
      </c>
      <c r="Y101" s="17" t="e">
        <f t="shared" ca="1" si="3"/>
        <v>#VALUE!</v>
      </c>
      <c r="Z101" s="28" t="e">
        <f t="shared" ca="1" si="4"/>
        <v>#VALUE!</v>
      </c>
    </row>
    <row r="102" spans="23:26" ht="18" customHeight="1">
      <c r="W102" s="27" t="e">
        <f t="shared" ca="1" si="1"/>
        <v>#VALUE!</v>
      </c>
      <c r="X102" s="17" t="e">
        <f t="shared" ca="1" si="2"/>
        <v>#VALUE!</v>
      </c>
      <c r="Y102" s="17" t="e">
        <f t="shared" ca="1" si="3"/>
        <v>#VALUE!</v>
      </c>
      <c r="Z102" s="28" t="e">
        <f t="shared" ca="1" si="4"/>
        <v>#VALUE!</v>
      </c>
    </row>
    <row r="103" spans="23:26" ht="18" customHeight="1" thickBot="1">
      <c r="W103" s="29" t="e">
        <f t="shared" ca="1" si="1"/>
        <v>#VALUE!</v>
      </c>
      <c r="X103" s="25" t="e">
        <f t="shared" ca="1" si="2"/>
        <v>#VALUE!</v>
      </c>
      <c r="Y103" s="25" t="e">
        <f t="shared" ca="1" si="3"/>
        <v>#VALUE!</v>
      </c>
      <c r="Z103" s="30" t="e">
        <f t="shared" ca="1" si="4"/>
        <v>#VALUE!</v>
      </c>
    </row>
    <row r="104" spans="23:26" ht="18" customHeight="1">
      <c r="W104" s="31" t="e">
        <f ca="1">$W$40</f>
        <v>#VALUE!</v>
      </c>
      <c r="X104" s="24" t="e">
        <f ca="1">IF((X84-1)&gt;=1,X84-1,0)</f>
        <v>#VALUE!</v>
      </c>
      <c r="Y104" s="24" t="e">
        <f ca="1">W104*X104</f>
        <v>#VALUE!</v>
      </c>
      <c r="Z104" s="26" t="e">
        <f t="shared" ca="1" si="0"/>
        <v>#VALUE!</v>
      </c>
    </row>
    <row r="105" spans="23:26" ht="18" customHeight="1">
      <c r="W105" s="27" t="e">
        <f ca="1">IF((W104-1)&gt;=$W$79,W104-1,0)</f>
        <v>#VALUE!</v>
      </c>
      <c r="X105" s="17" t="e">
        <f ca="1">$X$104</f>
        <v>#VALUE!</v>
      </c>
      <c r="Y105" s="17" t="e">
        <f ca="1">W105*X105</f>
        <v>#VALUE!</v>
      </c>
      <c r="Z105" s="28" t="e">
        <f ca="1">IF(OR((Y105*$N$24/1000)&gt;$N$27,(Y105*$N$24/1000)=0),"NG","OK")</f>
        <v>#VALUE!</v>
      </c>
    </row>
    <row r="106" spans="23:26" ht="18" customHeight="1">
      <c r="W106" s="27" t="e">
        <f t="shared" ref="W106:W123" ca="1" si="5">IF((W105-1)&gt;=$W$79,W105-1,0)</f>
        <v>#VALUE!</v>
      </c>
      <c r="X106" s="17" t="e">
        <f t="shared" ref="X106:X123" ca="1" si="6">$X$104</f>
        <v>#VALUE!</v>
      </c>
      <c r="Y106" s="17" t="e">
        <f t="shared" ref="Y106:Y123" ca="1" si="7">W106*X106</f>
        <v>#VALUE!</v>
      </c>
      <c r="Z106" s="28" t="e">
        <f t="shared" ref="Z106:Z123" ca="1" si="8">IF(OR((Y106*$N$24/1000)&gt;$N$27,(Y106*$N$24/1000)=0),"NG","OK")</f>
        <v>#VALUE!</v>
      </c>
    </row>
    <row r="107" spans="23:26" ht="18" customHeight="1">
      <c r="W107" s="27" t="e">
        <f t="shared" ca="1" si="5"/>
        <v>#VALUE!</v>
      </c>
      <c r="X107" s="17" t="e">
        <f t="shared" ca="1" si="6"/>
        <v>#VALUE!</v>
      </c>
      <c r="Y107" s="17" t="e">
        <f t="shared" ca="1" si="7"/>
        <v>#VALUE!</v>
      </c>
      <c r="Z107" s="28" t="e">
        <f t="shared" ca="1" si="8"/>
        <v>#VALUE!</v>
      </c>
    </row>
    <row r="108" spans="23:26" ht="18" customHeight="1">
      <c r="W108" s="27" t="e">
        <f t="shared" ca="1" si="5"/>
        <v>#VALUE!</v>
      </c>
      <c r="X108" s="17" t="e">
        <f t="shared" ca="1" si="6"/>
        <v>#VALUE!</v>
      </c>
      <c r="Y108" s="17" t="e">
        <f t="shared" ca="1" si="7"/>
        <v>#VALUE!</v>
      </c>
      <c r="Z108" s="28" t="e">
        <f t="shared" ca="1" si="8"/>
        <v>#VALUE!</v>
      </c>
    </row>
    <row r="109" spans="23:26" ht="18" customHeight="1">
      <c r="W109" s="27" t="e">
        <f t="shared" ca="1" si="5"/>
        <v>#VALUE!</v>
      </c>
      <c r="X109" s="17" t="e">
        <f t="shared" ca="1" si="6"/>
        <v>#VALUE!</v>
      </c>
      <c r="Y109" s="17" t="e">
        <f t="shared" ca="1" si="7"/>
        <v>#VALUE!</v>
      </c>
      <c r="Z109" s="28" t="e">
        <f t="shared" ca="1" si="8"/>
        <v>#VALUE!</v>
      </c>
    </row>
    <row r="110" spans="23:26" ht="18" customHeight="1">
      <c r="W110" s="27" t="e">
        <f t="shared" ca="1" si="5"/>
        <v>#VALUE!</v>
      </c>
      <c r="X110" s="17" t="e">
        <f t="shared" ca="1" si="6"/>
        <v>#VALUE!</v>
      </c>
      <c r="Y110" s="17" t="e">
        <f t="shared" ca="1" si="7"/>
        <v>#VALUE!</v>
      </c>
      <c r="Z110" s="28" t="e">
        <f t="shared" ca="1" si="8"/>
        <v>#VALUE!</v>
      </c>
    </row>
    <row r="111" spans="23:26" ht="18" customHeight="1">
      <c r="W111" s="27" t="e">
        <f t="shared" ca="1" si="5"/>
        <v>#VALUE!</v>
      </c>
      <c r="X111" s="17" t="e">
        <f t="shared" ca="1" si="6"/>
        <v>#VALUE!</v>
      </c>
      <c r="Y111" s="17" t="e">
        <f t="shared" ca="1" si="7"/>
        <v>#VALUE!</v>
      </c>
      <c r="Z111" s="28" t="e">
        <f t="shared" ca="1" si="8"/>
        <v>#VALUE!</v>
      </c>
    </row>
    <row r="112" spans="23:26" ht="18" customHeight="1">
      <c r="W112" s="27" t="e">
        <f t="shared" ca="1" si="5"/>
        <v>#VALUE!</v>
      </c>
      <c r="X112" s="17" t="e">
        <f t="shared" ca="1" si="6"/>
        <v>#VALUE!</v>
      </c>
      <c r="Y112" s="17" t="e">
        <f t="shared" ca="1" si="7"/>
        <v>#VALUE!</v>
      </c>
      <c r="Z112" s="28" t="e">
        <f t="shared" ca="1" si="8"/>
        <v>#VALUE!</v>
      </c>
    </row>
    <row r="113" spans="23:26" ht="18" customHeight="1">
      <c r="W113" s="27" t="e">
        <f t="shared" ca="1" si="5"/>
        <v>#VALUE!</v>
      </c>
      <c r="X113" s="17" t="e">
        <f t="shared" ca="1" si="6"/>
        <v>#VALUE!</v>
      </c>
      <c r="Y113" s="17" t="e">
        <f t="shared" ca="1" si="7"/>
        <v>#VALUE!</v>
      </c>
      <c r="Z113" s="28" t="e">
        <f t="shared" ca="1" si="8"/>
        <v>#VALUE!</v>
      </c>
    </row>
    <row r="114" spans="23:26" ht="18" customHeight="1">
      <c r="W114" s="27" t="e">
        <f t="shared" ca="1" si="5"/>
        <v>#VALUE!</v>
      </c>
      <c r="X114" s="17" t="e">
        <f t="shared" ca="1" si="6"/>
        <v>#VALUE!</v>
      </c>
      <c r="Y114" s="17" t="e">
        <f t="shared" ca="1" si="7"/>
        <v>#VALUE!</v>
      </c>
      <c r="Z114" s="28" t="e">
        <f t="shared" ca="1" si="8"/>
        <v>#VALUE!</v>
      </c>
    </row>
    <row r="115" spans="23:26" ht="18" customHeight="1">
      <c r="W115" s="27" t="e">
        <f t="shared" ca="1" si="5"/>
        <v>#VALUE!</v>
      </c>
      <c r="X115" s="17" t="e">
        <f t="shared" ca="1" si="6"/>
        <v>#VALUE!</v>
      </c>
      <c r="Y115" s="17" t="e">
        <f t="shared" ca="1" si="7"/>
        <v>#VALUE!</v>
      </c>
      <c r="Z115" s="28" t="e">
        <f t="shared" ca="1" si="8"/>
        <v>#VALUE!</v>
      </c>
    </row>
    <row r="116" spans="23:26" ht="18" customHeight="1">
      <c r="W116" s="27" t="e">
        <f t="shared" ca="1" si="5"/>
        <v>#VALUE!</v>
      </c>
      <c r="X116" s="17" t="e">
        <f t="shared" ca="1" si="6"/>
        <v>#VALUE!</v>
      </c>
      <c r="Y116" s="17" t="e">
        <f t="shared" ca="1" si="7"/>
        <v>#VALUE!</v>
      </c>
      <c r="Z116" s="28" t="e">
        <f t="shared" ca="1" si="8"/>
        <v>#VALUE!</v>
      </c>
    </row>
    <row r="117" spans="23:26" ht="18" customHeight="1">
      <c r="W117" s="27" t="e">
        <f t="shared" ca="1" si="5"/>
        <v>#VALUE!</v>
      </c>
      <c r="X117" s="17" t="e">
        <f t="shared" ca="1" si="6"/>
        <v>#VALUE!</v>
      </c>
      <c r="Y117" s="17" t="e">
        <f t="shared" ca="1" si="7"/>
        <v>#VALUE!</v>
      </c>
      <c r="Z117" s="28" t="e">
        <f t="shared" ca="1" si="8"/>
        <v>#VALUE!</v>
      </c>
    </row>
    <row r="118" spans="23:26" ht="18" customHeight="1">
      <c r="W118" s="27" t="e">
        <f t="shared" ca="1" si="5"/>
        <v>#VALUE!</v>
      </c>
      <c r="X118" s="17" t="e">
        <f t="shared" ca="1" si="6"/>
        <v>#VALUE!</v>
      </c>
      <c r="Y118" s="17" t="e">
        <f t="shared" ca="1" si="7"/>
        <v>#VALUE!</v>
      </c>
      <c r="Z118" s="28" t="e">
        <f t="shared" ca="1" si="8"/>
        <v>#VALUE!</v>
      </c>
    </row>
    <row r="119" spans="23:26" ht="18" customHeight="1">
      <c r="W119" s="27" t="e">
        <f t="shared" ca="1" si="5"/>
        <v>#VALUE!</v>
      </c>
      <c r="X119" s="17" t="e">
        <f t="shared" ca="1" si="6"/>
        <v>#VALUE!</v>
      </c>
      <c r="Y119" s="17" t="e">
        <f t="shared" ca="1" si="7"/>
        <v>#VALUE!</v>
      </c>
      <c r="Z119" s="28" t="e">
        <f t="shared" ca="1" si="8"/>
        <v>#VALUE!</v>
      </c>
    </row>
    <row r="120" spans="23:26" ht="18" customHeight="1">
      <c r="W120" s="27" t="e">
        <f t="shared" ca="1" si="5"/>
        <v>#VALUE!</v>
      </c>
      <c r="X120" s="17" t="e">
        <f t="shared" ca="1" si="6"/>
        <v>#VALUE!</v>
      </c>
      <c r="Y120" s="17" t="e">
        <f t="shared" ca="1" si="7"/>
        <v>#VALUE!</v>
      </c>
      <c r="Z120" s="28" t="e">
        <f t="shared" ca="1" si="8"/>
        <v>#VALUE!</v>
      </c>
    </row>
    <row r="121" spans="23:26" ht="18" customHeight="1">
      <c r="W121" s="27" t="e">
        <f t="shared" ca="1" si="5"/>
        <v>#VALUE!</v>
      </c>
      <c r="X121" s="17" t="e">
        <f t="shared" ca="1" si="6"/>
        <v>#VALUE!</v>
      </c>
      <c r="Y121" s="17" t="e">
        <f t="shared" ca="1" si="7"/>
        <v>#VALUE!</v>
      </c>
      <c r="Z121" s="28" t="e">
        <f t="shared" ca="1" si="8"/>
        <v>#VALUE!</v>
      </c>
    </row>
    <row r="122" spans="23:26" ht="18" customHeight="1">
      <c r="W122" s="27" t="e">
        <f t="shared" ca="1" si="5"/>
        <v>#VALUE!</v>
      </c>
      <c r="X122" s="17" t="e">
        <f t="shared" ca="1" si="6"/>
        <v>#VALUE!</v>
      </c>
      <c r="Y122" s="17" t="e">
        <f t="shared" ca="1" si="7"/>
        <v>#VALUE!</v>
      </c>
      <c r="Z122" s="28" t="e">
        <f t="shared" ca="1" si="8"/>
        <v>#VALUE!</v>
      </c>
    </row>
    <row r="123" spans="23:26" ht="18" customHeight="1" thickBot="1">
      <c r="W123" s="29" t="e">
        <f t="shared" ca="1" si="5"/>
        <v>#VALUE!</v>
      </c>
      <c r="X123" s="25" t="e">
        <f t="shared" ca="1" si="6"/>
        <v>#VALUE!</v>
      </c>
      <c r="Y123" s="25" t="e">
        <f t="shared" ca="1" si="7"/>
        <v>#VALUE!</v>
      </c>
      <c r="Z123" s="30" t="e">
        <f t="shared" ca="1" si="8"/>
        <v>#VALUE!</v>
      </c>
    </row>
    <row r="124" spans="23:26" ht="18" customHeight="1">
      <c r="W124" s="31" t="e">
        <f ca="1">$W$40</f>
        <v>#VALUE!</v>
      </c>
      <c r="X124" s="24" t="e">
        <f ca="1">IF((X104-1)&gt;=1,X104-1,0)</f>
        <v>#VALUE!</v>
      </c>
      <c r="Y124" s="24" t="e">
        <f ca="1">W124*$X$124</f>
        <v>#VALUE!</v>
      </c>
      <c r="Z124" s="26" t="e">
        <f t="shared" ca="1" si="0"/>
        <v>#VALUE!</v>
      </c>
    </row>
    <row r="125" spans="23:26" ht="18" customHeight="1">
      <c r="W125" s="27" t="e">
        <f ca="1">IF((W124-1)&gt;=$W$79,W124-1,0)</f>
        <v>#VALUE!</v>
      </c>
      <c r="X125" s="17" t="e">
        <f ca="1">$X$124</f>
        <v>#VALUE!</v>
      </c>
      <c r="Y125" s="17" t="e">
        <f ca="1">W125*X125</f>
        <v>#VALUE!</v>
      </c>
      <c r="Z125" s="28" t="e">
        <f ca="1">IF(OR((Y125*$N$24/1000)&gt;$N$27,(Y125*$N$24/1000)=0),"NG","OK")</f>
        <v>#VALUE!</v>
      </c>
    </row>
    <row r="126" spans="23:26" ht="18" customHeight="1">
      <c r="W126" s="27" t="e">
        <f t="shared" ref="W126:W143" ca="1" si="9">IF((W125-1)&gt;=$W$79,W125-1,0)</f>
        <v>#VALUE!</v>
      </c>
      <c r="X126" s="17" t="e">
        <f t="shared" ref="X126:X143" ca="1" si="10">$X$124</f>
        <v>#VALUE!</v>
      </c>
      <c r="Y126" s="17" t="e">
        <f t="shared" ref="Y126:Y143" ca="1" si="11">W126*X126</f>
        <v>#VALUE!</v>
      </c>
      <c r="Z126" s="28" t="e">
        <f t="shared" ref="Z126:Z143" ca="1" si="12">IF(OR((Y126*$N$24/1000)&gt;$N$27,(Y126*$N$24/1000)=0),"NG","OK")</f>
        <v>#VALUE!</v>
      </c>
    </row>
    <row r="127" spans="23:26" ht="18" customHeight="1">
      <c r="W127" s="27" t="e">
        <f t="shared" ca="1" si="9"/>
        <v>#VALUE!</v>
      </c>
      <c r="X127" s="17" t="e">
        <f t="shared" ca="1" si="10"/>
        <v>#VALUE!</v>
      </c>
      <c r="Y127" s="17" t="e">
        <f t="shared" ca="1" si="11"/>
        <v>#VALUE!</v>
      </c>
      <c r="Z127" s="28" t="e">
        <f t="shared" ca="1" si="12"/>
        <v>#VALUE!</v>
      </c>
    </row>
    <row r="128" spans="23:26" ht="18" customHeight="1">
      <c r="W128" s="27" t="e">
        <f t="shared" ca="1" si="9"/>
        <v>#VALUE!</v>
      </c>
      <c r="X128" s="17" t="e">
        <f t="shared" ca="1" si="10"/>
        <v>#VALUE!</v>
      </c>
      <c r="Y128" s="17" t="e">
        <f t="shared" ca="1" si="11"/>
        <v>#VALUE!</v>
      </c>
      <c r="Z128" s="28" t="e">
        <f t="shared" ca="1" si="12"/>
        <v>#VALUE!</v>
      </c>
    </row>
    <row r="129" spans="23:26" ht="18" customHeight="1">
      <c r="W129" s="27" t="e">
        <f t="shared" ca="1" si="9"/>
        <v>#VALUE!</v>
      </c>
      <c r="X129" s="17" t="e">
        <f t="shared" ca="1" si="10"/>
        <v>#VALUE!</v>
      </c>
      <c r="Y129" s="17" t="e">
        <f t="shared" ca="1" si="11"/>
        <v>#VALUE!</v>
      </c>
      <c r="Z129" s="28" t="e">
        <f t="shared" ca="1" si="12"/>
        <v>#VALUE!</v>
      </c>
    </row>
    <row r="130" spans="23:26" ht="18" customHeight="1">
      <c r="W130" s="27" t="e">
        <f t="shared" ca="1" si="9"/>
        <v>#VALUE!</v>
      </c>
      <c r="X130" s="17" t="e">
        <f t="shared" ca="1" si="10"/>
        <v>#VALUE!</v>
      </c>
      <c r="Y130" s="17" t="e">
        <f t="shared" ca="1" si="11"/>
        <v>#VALUE!</v>
      </c>
      <c r="Z130" s="28" t="e">
        <f t="shared" ca="1" si="12"/>
        <v>#VALUE!</v>
      </c>
    </row>
    <row r="131" spans="23:26" ht="18" customHeight="1">
      <c r="W131" s="27" t="e">
        <f t="shared" ca="1" si="9"/>
        <v>#VALUE!</v>
      </c>
      <c r="X131" s="17" t="e">
        <f t="shared" ca="1" si="10"/>
        <v>#VALUE!</v>
      </c>
      <c r="Y131" s="17" t="e">
        <f t="shared" ca="1" si="11"/>
        <v>#VALUE!</v>
      </c>
      <c r="Z131" s="28" t="e">
        <f t="shared" ca="1" si="12"/>
        <v>#VALUE!</v>
      </c>
    </row>
    <row r="132" spans="23:26" ht="18" customHeight="1">
      <c r="W132" s="27" t="e">
        <f t="shared" ca="1" si="9"/>
        <v>#VALUE!</v>
      </c>
      <c r="X132" s="17" t="e">
        <f t="shared" ca="1" si="10"/>
        <v>#VALUE!</v>
      </c>
      <c r="Y132" s="17" t="e">
        <f t="shared" ca="1" si="11"/>
        <v>#VALUE!</v>
      </c>
      <c r="Z132" s="28" t="e">
        <f t="shared" ca="1" si="12"/>
        <v>#VALUE!</v>
      </c>
    </row>
    <row r="133" spans="23:26" ht="18" customHeight="1">
      <c r="W133" s="27" t="e">
        <f t="shared" ca="1" si="9"/>
        <v>#VALUE!</v>
      </c>
      <c r="X133" s="17" t="e">
        <f t="shared" ca="1" si="10"/>
        <v>#VALUE!</v>
      </c>
      <c r="Y133" s="17" t="e">
        <f t="shared" ca="1" si="11"/>
        <v>#VALUE!</v>
      </c>
      <c r="Z133" s="28" t="e">
        <f t="shared" ca="1" si="12"/>
        <v>#VALUE!</v>
      </c>
    </row>
    <row r="134" spans="23:26" ht="18" customHeight="1">
      <c r="W134" s="27" t="e">
        <f t="shared" ca="1" si="9"/>
        <v>#VALUE!</v>
      </c>
      <c r="X134" s="17" t="e">
        <f t="shared" ca="1" si="10"/>
        <v>#VALUE!</v>
      </c>
      <c r="Y134" s="17" t="e">
        <f t="shared" ca="1" si="11"/>
        <v>#VALUE!</v>
      </c>
      <c r="Z134" s="28" t="e">
        <f t="shared" ca="1" si="12"/>
        <v>#VALUE!</v>
      </c>
    </row>
    <row r="135" spans="23:26" ht="18" customHeight="1">
      <c r="W135" s="27" t="e">
        <f t="shared" ca="1" si="9"/>
        <v>#VALUE!</v>
      </c>
      <c r="X135" s="17" t="e">
        <f t="shared" ca="1" si="10"/>
        <v>#VALUE!</v>
      </c>
      <c r="Y135" s="17" t="e">
        <f t="shared" ca="1" si="11"/>
        <v>#VALUE!</v>
      </c>
      <c r="Z135" s="28" t="e">
        <f t="shared" ca="1" si="12"/>
        <v>#VALUE!</v>
      </c>
    </row>
    <row r="136" spans="23:26" ht="18" customHeight="1">
      <c r="W136" s="27" t="e">
        <f t="shared" ca="1" si="9"/>
        <v>#VALUE!</v>
      </c>
      <c r="X136" s="17" t="e">
        <f t="shared" ca="1" si="10"/>
        <v>#VALUE!</v>
      </c>
      <c r="Y136" s="17" t="e">
        <f t="shared" ca="1" si="11"/>
        <v>#VALUE!</v>
      </c>
      <c r="Z136" s="28" t="e">
        <f t="shared" ca="1" si="12"/>
        <v>#VALUE!</v>
      </c>
    </row>
    <row r="137" spans="23:26" ht="18" customHeight="1">
      <c r="W137" s="27" t="e">
        <f t="shared" ca="1" si="9"/>
        <v>#VALUE!</v>
      </c>
      <c r="X137" s="17" t="e">
        <f t="shared" ca="1" si="10"/>
        <v>#VALUE!</v>
      </c>
      <c r="Y137" s="17" t="e">
        <f t="shared" ca="1" si="11"/>
        <v>#VALUE!</v>
      </c>
      <c r="Z137" s="28" t="e">
        <f t="shared" ca="1" si="12"/>
        <v>#VALUE!</v>
      </c>
    </row>
    <row r="138" spans="23:26" ht="18" customHeight="1">
      <c r="W138" s="27" t="e">
        <f t="shared" ca="1" si="9"/>
        <v>#VALUE!</v>
      </c>
      <c r="X138" s="17" t="e">
        <f t="shared" ca="1" si="10"/>
        <v>#VALUE!</v>
      </c>
      <c r="Y138" s="17" t="e">
        <f t="shared" ca="1" si="11"/>
        <v>#VALUE!</v>
      </c>
      <c r="Z138" s="28" t="e">
        <f t="shared" ca="1" si="12"/>
        <v>#VALUE!</v>
      </c>
    </row>
    <row r="139" spans="23:26" ht="18" customHeight="1">
      <c r="W139" s="27" t="e">
        <f t="shared" ca="1" si="9"/>
        <v>#VALUE!</v>
      </c>
      <c r="X139" s="17" t="e">
        <f t="shared" ca="1" si="10"/>
        <v>#VALUE!</v>
      </c>
      <c r="Y139" s="17" t="e">
        <f t="shared" ca="1" si="11"/>
        <v>#VALUE!</v>
      </c>
      <c r="Z139" s="28" t="e">
        <f t="shared" ca="1" si="12"/>
        <v>#VALUE!</v>
      </c>
    </row>
    <row r="140" spans="23:26" ht="18" customHeight="1">
      <c r="W140" s="27" t="e">
        <f t="shared" ca="1" si="9"/>
        <v>#VALUE!</v>
      </c>
      <c r="X140" s="17" t="e">
        <f t="shared" ca="1" si="10"/>
        <v>#VALUE!</v>
      </c>
      <c r="Y140" s="17" t="e">
        <f t="shared" ca="1" si="11"/>
        <v>#VALUE!</v>
      </c>
      <c r="Z140" s="28" t="e">
        <f t="shared" ca="1" si="12"/>
        <v>#VALUE!</v>
      </c>
    </row>
    <row r="141" spans="23:26" ht="18" customHeight="1">
      <c r="W141" s="27" t="e">
        <f t="shared" ca="1" si="9"/>
        <v>#VALUE!</v>
      </c>
      <c r="X141" s="17" t="e">
        <f t="shared" ca="1" si="10"/>
        <v>#VALUE!</v>
      </c>
      <c r="Y141" s="17" t="e">
        <f t="shared" ca="1" si="11"/>
        <v>#VALUE!</v>
      </c>
      <c r="Z141" s="28" t="e">
        <f t="shared" ca="1" si="12"/>
        <v>#VALUE!</v>
      </c>
    </row>
    <row r="142" spans="23:26" ht="18" customHeight="1">
      <c r="W142" s="27" t="e">
        <f t="shared" ca="1" si="9"/>
        <v>#VALUE!</v>
      </c>
      <c r="X142" s="17" t="e">
        <f t="shared" ca="1" si="10"/>
        <v>#VALUE!</v>
      </c>
      <c r="Y142" s="17" t="e">
        <f t="shared" ca="1" si="11"/>
        <v>#VALUE!</v>
      </c>
      <c r="Z142" s="28" t="e">
        <f t="shared" ca="1" si="12"/>
        <v>#VALUE!</v>
      </c>
    </row>
    <row r="143" spans="23:26" ht="18" customHeight="1" thickBot="1">
      <c r="W143" s="29" t="e">
        <f t="shared" ca="1" si="9"/>
        <v>#VALUE!</v>
      </c>
      <c r="X143" s="25" t="e">
        <f t="shared" ca="1" si="10"/>
        <v>#VALUE!</v>
      </c>
      <c r="Y143" s="25" t="e">
        <f t="shared" ca="1" si="11"/>
        <v>#VALUE!</v>
      </c>
      <c r="Z143" s="30" t="e">
        <f t="shared" ca="1" si="12"/>
        <v>#VALUE!</v>
      </c>
    </row>
    <row r="144" spans="23:26" ht="18" customHeight="1">
      <c r="W144" s="31" t="e">
        <f ca="1">$W$40</f>
        <v>#VALUE!</v>
      </c>
      <c r="X144" s="24" t="e">
        <f ca="1">IF((X124-1)&gt;=1,X124-1,0)</f>
        <v>#VALUE!</v>
      </c>
      <c r="Y144" s="24" t="e">
        <f ca="1">W144*$X$144</f>
        <v>#VALUE!</v>
      </c>
      <c r="Z144" s="26" t="e">
        <f t="shared" ca="1" si="0"/>
        <v>#VALUE!</v>
      </c>
    </row>
    <row r="145" spans="23:26" ht="18" customHeight="1">
      <c r="W145" s="27" t="e">
        <f ca="1">IF((W144-1)&gt;=$W$79,W144-1,0)</f>
        <v>#VALUE!</v>
      </c>
      <c r="X145" s="17" t="e">
        <f ca="1">$X$144</f>
        <v>#VALUE!</v>
      </c>
      <c r="Y145" s="17" t="e">
        <f ca="1">W145*X145</f>
        <v>#VALUE!</v>
      </c>
      <c r="Z145" s="28" t="e">
        <f ca="1">IF(OR((Y145*$N$24/1000)&gt;$N$27,(Y145*$N$24/1000)=0),"NG","OK")</f>
        <v>#VALUE!</v>
      </c>
    </row>
    <row r="146" spans="23:26" ht="18" customHeight="1">
      <c r="W146" s="27" t="e">
        <f t="shared" ref="W146:W163" ca="1" si="13">IF((W145-1)&gt;=$W$79,W145-1,0)</f>
        <v>#VALUE!</v>
      </c>
      <c r="X146" s="17" t="e">
        <f t="shared" ref="X146:X163" ca="1" si="14">$X$144</f>
        <v>#VALUE!</v>
      </c>
      <c r="Y146" s="17" t="e">
        <f t="shared" ref="Y146:Y163" ca="1" si="15">W146*X146</f>
        <v>#VALUE!</v>
      </c>
      <c r="Z146" s="28" t="e">
        <f t="shared" ref="Z146:Z163" ca="1" si="16">IF(OR((Y146*$N$24/1000)&gt;$N$27,(Y146*$N$24/1000)=0),"NG","OK")</f>
        <v>#VALUE!</v>
      </c>
    </row>
    <row r="147" spans="23:26" ht="18" customHeight="1">
      <c r="W147" s="27" t="e">
        <f t="shared" ca="1" si="13"/>
        <v>#VALUE!</v>
      </c>
      <c r="X147" s="17" t="e">
        <f t="shared" ca="1" si="14"/>
        <v>#VALUE!</v>
      </c>
      <c r="Y147" s="17" t="e">
        <f t="shared" ca="1" si="15"/>
        <v>#VALUE!</v>
      </c>
      <c r="Z147" s="28" t="e">
        <f t="shared" ca="1" si="16"/>
        <v>#VALUE!</v>
      </c>
    </row>
    <row r="148" spans="23:26" ht="18" customHeight="1">
      <c r="W148" s="27" t="e">
        <f t="shared" ca="1" si="13"/>
        <v>#VALUE!</v>
      </c>
      <c r="X148" s="17" t="e">
        <f t="shared" ca="1" si="14"/>
        <v>#VALUE!</v>
      </c>
      <c r="Y148" s="17" t="e">
        <f t="shared" ca="1" si="15"/>
        <v>#VALUE!</v>
      </c>
      <c r="Z148" s="28" t="e">
        <f t="shared" ca="1" si="16"/>
        <v>#VALUE!</v>
      </c>
    </row>
    <row r="149" spans="23:26" ht="18" customHeight="1">
      <c r="W149" s="27" t="e">
        <f t="shared" ca="1" si="13"/>
        <v>#VALUE!</v>
      </c>
      <c r="X149" s="17" t="e">
        <f t="shared" ca="1" si="14"/>
        <v>#VALUE!</v>
      </c>
      <c r="Y149" s="17" t="e">
        <f t="shared" ca="1" si="15"/>
        <v>#VALUE!</v>
      </c>
      <c r="Z149" s="28" t="e">
        <f t="shared" ca="1" si="16"/>
        <v>#VALUE!</v>
      </c>
    </row>
    <row r="150" spans="23:26" ht="18" customHeight="1">
      <c r="W150" s="27" t="e">
        <f t="shared" ca="1" si="13"/>
        <v>#VALUE!</v>
      </c>
      <c r="X150" s="17" t="e">
        <f t="shared" ca="1" si="14"/>
        <v>#VALUE!</v>
      </c>
      <c r="Y150" s="17" t="e">
        <f t="shared" ca="1" si="15"/>
        <v>#VALUE!</v>
      </c>
      <c r="Z150" s="28" t="e">
        <f t="shared" ca="1" si="16"/>
        <v>#VALUE!</v>
      </c>
    </row>
    <row r="151" spans="23:26" ht="18" customHeight="1">
      <c r="W151" s="27" t="e">
        <f t="shared" ca="1" si="13"/>
        <v>#VALUE!</v>
      </c>
      <c r="X151" s="17" t="e">
        <f t="shared" ca="1" si="14"/>
        <v>#VALUE!</v>
      </c>
      <c r="Y151" s="17" t="e">
        <f t="shared" ca="1" si="15"/>
        <v>#VALUE!</v>
      </c>
      <c r="Z151" s="28" t="e">
        <f t="shared" ca="1" si="16"/>
        <v>#VALUE!</v>
      </c>
    </row>
    <row r="152" spans="23:26" ht="18" customHeight="1">
      <c r="W152" s="27" t="e">
        <f t="shared" ca="1" si="13"/>
        <v>#VALUE!</v>
      </c>
      <c r="X152" s="17" t="e">
        <f t="shared" ca="1" si="14"/>
        <v>#VALUE!</v>
      </c>
      <c r="Y152" s="17" t="e">
        <f t="shared" ca="1" si="15"/>
        <v>#VALUE!</v>
      </c>
      <c r="Z152" s="28" t="e">
        <f t="shared" ca="1" si="16"/>
        <v>#VALUE!</v>
      </c>
    </row>
    <row r="153" spans="23:26" ht="18" customHeight="1">
      <c r="W153" s="27" t="e">
        <f t="shared" ca="1" si="13"/>
        <v>#VALUE!</v>
      </c>
      <c r="X153" s="17" t="e">
        <f t="shared" ca="1" si="14"/>
        <v>#VALUE!</v>
      </c>
      <c r="Y153" s="17" t="e">
        <f t="shared" ca="1" si="15"/>
        <v>#VALUE!</v>
      </c>
      <c r="Z153" s="28" t="e">
        <f t="shared" ca="1" si="16"/>
        <v>#VALUE!</v>
      </c>
    </row>
    <row r="154" spans="23:26" ht="18" customHeight="1">
      <c r="W154" s="27" t="e">
        <f t="shared" ca="1" si="13"/>
        <v>#VALUE!</v>
      </c>
      <c r="X154" s="17" t="e">
        <f t="shared" ca="1" si="14"/>
        <v>#VALUE!</v>
      </c>
      <c r="Y154" s="17" t="e">
        <f t="shared" ca="1" si="15"/>
        <v>#VALUE!</v>
      </c>
      <c r="Z154" s="28" t="e">
        <f t="shared" ca="1" si="16"/>
        <v>#VALUE!</v>
      </c>
    </row>
    <row r="155" spans="23:26" ht="18" customHeight="1">
      <c r="W155" s="27" t="e">
        <f t="shared" ca="1" si="13"/>
        <v>#VALUE!</v>
      </c>
      <c r="X155" s="17" t="e">
        <f t="shared" ca="1" si="14"/>
        <v>#VALUE!</v>
      </c>
      <c r="Y155" s="17" t="e">
        <f t="shared" ca="1" si="15"/>
        <v>#VALUE!</v>
      </c>
      <c r="Z155" s="28" t="e">
        <f t="shared" ca="1" si="16"/>
        <v>#VALUE!</v>
      </c>
    </row>
    <row r="156" spans="23:26" ht="18" customHeight="1">
      <c r="W156" s="27" t="e">
        <f t="shared" ca="1" si="13"/>
        <v>#VALUE!</v>
      </c>
      <c r="X156" s="17" t="e">
        <f t="shared" ca="1" si="14"/>
        <v>#VALUE!</v>
      </c>
      <c r="Y156" s="17" t="e">
        <f t="shared" ca="1" si="15"/>
        <v>#VALUE!</v>
      </c>
      <c r="Z156" s="28" t="e">
        <f t="shared" ca="1" si="16"/>
        <v>#VALUE!</v>
      </c>
    </row>
    <row r="157" spans="23:26" ht="18" customHeight="1">
      <c r="W157" s="27" t="e">
        <f t="shared" ca="1" si="13"/>
        <v>#VALUE!</v>
      </c>
      <c r="X157" s="17" t="e">
        <f t="shared" ca="1" si="14"/>
        <v>#VALUE!</v>
      </c>
      <c r="Y157" s="17" t="e">
        <f t="shared" ca="1" si="15"/>
        <v>#VALUE!</v>
      </c>
      <c r="Z157" s="28" t="e">
        <f t="shared" ca="1" si="16"/>
        <v>#VALUE!</v>
      </c>
    </row>
    <row r="158" spans="23:26" ht="18" customHeight="1">
      <c r="W158" s="27" t="e">
        <f t="shared" ca="1" si="13"/>
        <v>#VALUE!</v>
      </c>
      <c r="X158" s="17" t="e">
        <f t="shared" ca="1" si="14"/>
        <v>#VALUE!</v>
      </c>
      <c r="Y158" s="17" t="e">
        <f t="shared" ca="1" si="15"/>
        <v>#VALUE!</v>
      </c>
      <c r="Z158" s="28" t="e">
        <f t="shared" ca="1" si="16"/>
        <v>#VALUE!</v>
      </c>
    </row>
    <row r="159" spans="23:26" ht="18" customHeight="1">
      <c r="W159" s="27" t="e">
        <f t="shared" ca="1" si="13"/>
        <v>#VALUE!</v>
      </c>
      <c r="X159" s="17" t="e">
        <f t="shared" ca="1" si="14"/>
        <v>#VALUE!</v>
      </c>
      <c r="Y159" s="17" t="e">
        <f t="shared" ca="1" si="15"/>
        <v>#VALUE!</v>
      </c>
      <c r="Z159" s="28" t="e">
        <f t="shared" ca="1" si="16"/>
        <v>#VALUE!</v>
      </c>
    </row>
    <row r="160" spans="23:26" ht="18" customHeight="1">
      <c r="W160" s="27" t="e">
        <f t="shared" ca="1" si="13"/>
        <v>#VALUE!</v>
      </c>
      <c r="X160" s="17" t="e">
        <f t="shared" ca="1" si="14"/>
        <v>#VALUE!</v>
      </c>
      <c r="Y160" s="17" t="e">
        <f t="shared" ca="1" si="15"/>
        <v>#VALUE!</v>
      </c>
      <c r="Z160" s="28" t="e">
        <f t="shared" ca="1" si="16"/>
        <v>#VALUE!</v>
      </c>
    </row>
    <row r="161" spans="23:26" ht="18" customHeight="1">
      <c r="W161" s="27" t="e">
        <f t="shared" ca="1" si="13"/>
        <v>#VALUE!</v>
      </c>
      <c r="X161" s="17" t="e">
        <f t="shared" ca="1" si="14"/>
        <v>#VALUE!</v>
      </c>
      <c r="Y161" s="17" t="e">
        <f t="shared" ca="1" si="15"/>
        <v>#VALUE!</v>
      </c>
      <c r="Z161" s="28" t="e">
        <f t="shared" ca="1" si="16"/>
        <v>#VALUE!</v>
      </c>
    </row>
    <row r="162" spans="23:26" ht="18" customHeight="1">
      <c r="W162" s="27" t="e">
        <f t="shared" ca="1" si="13"/>
        <v>#VALUE!</v>
      </c>
      <c r="X162" s="17" t="e">
        <f t="shared" ca="1" si="14"/>
        <v>#VALUE!</v>
      </c>
      <c r="Y162" s="17" t="e">
        <f t="shared" ca="1" si="15"/>
        <v>#VALUE!</v>
      </c>
      <c r="Z162" s="28" t="e">
        <f t="shared" ca="1" si="16"/>
        <v>#VALUE!</v>
      </c>
    </row>
    <row r="163" spans="23:26" ht="18" customHeight="1" thickBot="1">
      <c r="W163" s="29" t="e">
        <f t="shared" ca="1" si="13"/>
        <v>#VALUE!</v>
      </c>
      <c r="X163" s="25" t="e">
        <f t="shared" ca="1" si="14"/>
        <v>#VALUE!</v>
      </c>
      <c r="Y163" s="25" t="e">
        <f t="shared" ca="1" si="15"/>
        <v>#VALUE!</v>
      </c>
      <c r="Z163" s="30" t="e">
        <f t="shared" ca="1" si="16"/>
        <v>#VALUE!</v>
      </c>
    </row>
    <row r="164" spans="23:26" ht="18" customHeight="1">
      <c r="W164" s="31" t="e">
        <f ca="1">$W$40</f>
        <v>#VALUE!</v>
      </c>
      <c r="X164" s="24" t="e">
        <f ca="1">IF((X144-1)&gt;=1,X144-1,0)</f>
        <v>#VALUE!</v>
      </c>
      <c r="Y164" s="24" t="e">
        <f ca="1">W164*$X$164</f>
        <v>#VALUE!</v>
      </c>
      <c r="Z164" s="26" t="e">
        <f t="shared" ca="1" si="0"/>
        <v>#VALUE!</v>
      </c>
    </row>
    <row r="165" spans="23:26" ht="18" customHeight="1">
      <c r="W165" s="27" t="e">
        <f ca="1">IF((W164-1)&gt;=$W$79,W164-1,0)</f>
        <v>#VALUE!</v>
      </c>
      <c r="X165" s="17" t="e">
        <f ca="1">$X$164</f>
        <v>#VALUE!</v>
      </c>
      <c r="Y165" s="17" t="e">
        <f ca="1">W165*X165</f>
        <v>#VALUE!</v>
      </c>
      <c r="Z165" s="28" t="e">
        <f ca="1">IF(OR((Y165*$N$24/1000)&gt;$N$27,(Y165*$N$24/1000)=0),"NG","OK")</f>
        <v>#VALUE!</v>
      </c>
    </row>
    <row r="166" spans="23:26" ht="18" customHeight="1">
      <c r="W166" s="27" t="e">
        <f t="shared" ref="W166:W183" ca="1" si="17">IF((W165-1)&gt;=$W$79,W165-1,0)</f>
        <v>#VALUE!</v>
      </c>
      <c r="X166" s="17" t="e">
        <f t="shared" ref="X166:X183" ca="1" si="18">$X$164</f>
        <v>#VALUE!</v>
      </c>
      <c r="Y166" s="17" t="e">
        <f t="shared" ref="Y166:Y183" ca="1" si="19">W166*X166</f>
        <v>#VALUE!</v>
      </c>
      <c r="Z166" s="28" t="e">
        <f t="shared" ref="Z166:Z183" ca="1" si="20">IF(OR((Y166*$N$24/1000)&gt;$N$27,(Y166*$N$24/1000)=0),"NG","OK")</f>
        <v>#VALUE!</v>
      </c>
    </row>
    <row r="167" spans="23:26" ht="18" customHeight="1">
      <c r="W167" s="27" t="e">
        <f t="shared" ca="1" si="17"/>
        <v>#VALUE!</v>
      </c>
      <c r="X167" s="17" t="e">
        <f t="shared" ca="1" si="18"/>
        <v>#VALUE!</v>
      </c>
      <c r="Y167" s="17" t="e">
        <f t="shared" ca="1" si="19"/>
        <v>#VALUE!</v>
      </c>
      <c r="Z167" s="28" t="e">
        <f t="shared" ca="1" si="20"/>
        <v>#VALUE!</v>
      </c>
    </row>
    <row r="168" spans="23:26" ht="18" customHeight="1">
      <c r="W168" s="27" t="e">
        <f t="shared" ca="1" si="17"/>
        <v>#VALUE!</v>
      </c>
      <c r="X168" s="17" t="e">
        <f t="shared" ca="1" si="18"/>
        <v>#VALUE!</v>
      </c>
      <c r="Y168" s="17" t="e">
        <f t="shared" ca="1" si="19"/>
        <v>#VALUE!</v>
      </c>
      <c r="Z168" s="28" t="e">
        <f t="shared" ca="1" si="20"/>
        <v>#VALUE!</v>
      </c>
    </row>
    <row r="169" spans="23:26" ht="18" customHeight="1">
      <c r="W169" s="27" t="e">
        <f t="shared" ca="1" si="17"/>
        <v>#VALUE!</v>
      </c>
      <c r="X169" s="17" t="e">
        <f t="shared" ca="1" si="18"/>
        <v>#VALUE!</v>
      </c>
      <c r="Y169" s="17" t="e">
        <f t="shared" ca="1" si="19"/>
        <v>#VALUE!</v>
      </c>
      <c r="Z169" s="28" t="e">
        <f t="shared" ca="1" si="20"/>
        <v>#VALUE!</v>
      </c>
    </row>
    <row r="170" spans="23:26" ht="18" customHeight="1">
      <c r="W170" s="27" t="e">
        <f t="shared" ca="1" si="17"/>
        <v>#VALUE!</v>
      </c>
      <c r="X170" s="17" t="e">
        <f t="shared" ca="1" si="18"/>
        <v>#VALUE!</v>
      </c>
      <c r="Y170" s="17" t="e">
        <f t="shared" ca="1" si="19"/>
        <v>#VALUE!</v>
      </c>
      <c r="Z170" s="28" t="e">
        <f t="shared" ca="1" si="20"/>
        <v>#VALUE!</v>
      </c>
    </row>
    <row r="171" spans="23:26" ht="18" customHeight="1">
      <c r="W171" s="27" t="e">
        <f t="shared" ca="1" si="17"/>
        <v>#VALUE!</v>
      </c>
      <c r="X171" s="17" t="e">
        <f t="shared" ca="1" si="18"/>
        <v>#VALUE!</v>
      </c>
      <c r="Y171" s="17" t="e">
        <f t="shared" ca="1" si="19"/>
        <v>#VALUE!</v>
      </c>
      <c r="Z171" s="28" t="e">
        <f t="shared" ca="1" si="20"/>
        <v>#VALUE!</v>
      </c>
    </row>
    <row r="172" spans="23:26" ht="18" customHeight="1">
      <c r="W172" s="27" t="e">
        <f t="shared" ca="1" si="17"/>
        <v>#VALUE!</v>
      </c>
      <c r="X172" s="17" t="e">
        <f t="shared" ca="1" si="18"/>
        <v>#VALUE!</v>
      </c>
      <c r="Y172" s="17" t="e">
        <f t="shared" ca="1" si="19"/>
        <v>#VALUE!</v>
      </c>
      <c r="Z172" s="28" t="e">
        <f t="shared" ca="1" si="20"/>
        <v>#VALUE!</v>
      </c>
    </row>
    <row r="173" spans="23:26" ht="18" customHeight="1">
      <c r="W173" s="27" t="e">
        <f t="shared" ca="1" si="17"/>
        <v>#VALUE!</v>
      </c>
      <c r="X173" s="17" t="e">
        <f t="shared" ca="1" si="18"/>
        <v>#VALUE!</v>
      </c>
      <c r="Y173" s="17" t="e">
        <f t="shared" ca="1" si="19"/>
        <v>#VALUE!</v>
      </c>
      <c r="Z173" s="28" t="e">
        <f t="shared" ca="1" si="20"/>
        <v>#VALUE!</v>
      </c>
    </row>
    <row r="174" spans="23:26" ht="18" customHeight="1">
      <c r="W174" s="27" t="e">
        <f t="shared" ca="1" si="17"/>
        <v>#VALUE!</v>
      </c>
      <c r="X174" s="17" t="e">
        <f t="shared" ca="1" si="18"/>
        <v>#VALUE!</v>
      </c>
      <c r="Y174" s="17" t="e">
        <f t="shared" ca="1" si="19"/>
        <v>#VALUE!</v>
      </c>
      <c r="Z174" s="28" t="e">
        <f t="shared" ca="1" si="20"/>
        <v>#VALUE!</v>
      </c>
    </row>
    <row r="175" spans="23:26" ht="18" customHeight="1">
      <c r="W175" s="27" t="e">
        <f t="shared" ca="1" si="17"/>
        <v>#VALUE!</v>
      </c>
      <c r="X175" s="17" t="e">
        <f t="shared" ca="1" si="18"/>
        <v>#VALUE!</v>
      </c>
      <c r="Y175" s="17" t="e">
        <f t="shared" ca="1" si="19"/>
        <v>#VALUE!</v>
      </c>
      <c r="Z175" s="28" t="e">
        <f t="shared" ca="1" si="20"/>
        <v>#VALUE!</v>
      </c>
    </row>
    <row r="176" spans="23:26" ht="18" customHeight="1">
      <c r="W176" s="27" t="e">
        <f t="shared" ca="1" si="17"/>
        <v>#VALUE!</v>
      </c>
      <c r="X176" s="17" t="e">
        <f t="shared" ca="1" si="18"/>
        <v>#VALUE!</v>
      </c>
      <c r="Y176" s="17" t="e">
        <f t="shared" ca="1" si="19"/>
        <v>#VALUE!</v>
      </c>
      <c r="Z176" s="28" t="e">
        <f t="shared" ca="1" si="20"/>
        <v>#VALUE!</v>
      </c>
    </row>
    <row r="177" spans="23:26" ht="18" customHeight="1">
      <c r="W177" s="27" t="e">
        <f t="shared" ca="1" si="17"/>
        <v>#VALUE!</v>
      </c>
      <c r="X177" s="17" t="e">
        <f t="shared" ca="1" si="18"/>
        <v>#VALUE!</v>
      </c>
      <c r="Y177" s="17" t="e">
        <f t="shared" ca="1" si="19"/>
        <v>#VALUE!</v>
      </c>
      <c r="Z177" s="28" t="e">
        <f t="shared" ca="1" si="20"/>
        <v>#VALUE!</v>
      </c>
    </row>
    <row r="178" spans="23:26" ht="18" customHeight="1">
      <c r="W178" s="27" t="e">
        <f t="shared" ca="1" si="17"/>
        <v>#VALUE!</v>
      </c>
      <c r="X178" s="17" t="e">
        <f t="shared" ca="1" si="18"/>
        <v>#VALUE!</v>
      </c>
      <c r="Y178" s="17" t="e">
        <f t="shared" ca="1" si="19"/>
        <v>#VALUE!</v>
      </c>
      <c r="Z178" s="28" t="e">
        <f t="shared" ca="1" si="20"/>
        <v>#VALUE!</v>
      </c>
    </row>
    <row r="179" spans="23:26" ht="18" customHeight="1">
      <c r="W179" s="27" t="e">
        <f t="shared" ca="1" si="17"/>
        <v>#VALUE!</v>
      </c>
      <c r="X179" s="17" t="e">
        <f t="shared" ca="1" si="18"/>
        <v>#VALUE!</v>
      </c>
      <c r="Y179" s="17" t="e">
        <f t="shared" ca="1" si="19"/>
        <v>#VALUE!</v>
      </c>
      <c r="Z179" s="28" t="e">
        <f t="shared" ca="1" si="20"/>
        <v>#VALUE!</v>
      </c>
    </row>
    <row r="180" spans="23:26" ht="18" customHeight="1">
      <c r="W180" s="27" t="e">
        <f t="shared" ca="1" si="17"/>
        <v>#VALUE!</v>
      </c>
      <c r="X180" s="17" t="e">
        <f t="shared" ca="1" si="18"/>
        <v>#VALUE!</v>
      </c>
      <c r="Y180" s="17" t="e">
        <f t="shared" ca="1" si="19"/>
        <v>#VALUE!</v>
      </c>
      <c r="Z180" s="28" t="e">
        <f t="shared" ca="1" si="20"/>
        <v>#VALUE!</v>
      </c>
    </row>
    <row r="181" spans="23:26" ht="18" customHeight="1">
      <c r="W181" s="27" t="e">
        <f t="shared" ca="1" si="17"/>
        <v>#VALUE!</v>
      </c>
      <c r="X181" s="17" t="e">
        <f t="shared" ca="1" si="18"/>
        <v>#VALUE!</v>
      </c>
      <c r="Y181" s="17" t="e">
        <f t="shared" ca="1" si="19"/>
        <v>#VALUE!</v>
      </c>
      <c r="Z181" s="28" t="e">
        <f t="shared" ca="1" si="20"/>
        <v>#VALUE!</v>
      </c>
    </row>
    <row r="182" spans="23:26" ht="18" customHeight="1">
      <c r="W182" s="27" t="e">
        <f t="shared" ca="1" si="17"/>
        <v>#VALUE!</v>
      </c>
      <c r="X182" s="17" t="e">
        <f t="shared" ca="1" si="18"/>
        <v>#VALUE!</v>
      </c>
      <c r="Y182" s="17" t="e">
        <f t="shared" ca="1" si="19"/>
        <v>#VALUE!</v>
      </c>
      <c r="Z182" s="28" t="e">
        <f t="shared" ca="1" si="20"/>
        <v>#VALUE!</v>
      </c>
    </row>
    <row r="183" spans="23:26" ht="18" customHeight="1" thickBot="1">
      <c r="W183" s="29" t="e">
        <f t="shared" ca="1" si="17"/>
        <v>#VALUE!</v>
      </c>
      <c r="X183" s="25" t="e">
        <f t="shared" ca="1" si="18"/>
        <v>#VALUE!</v>
      </c>
      <c r="Y183" s="25" t="e">
        <f t="shared" ca="1" si="19"/>
        <v>#VALUE!</v>
      </c>
      <c r="Z183" s="30" t="e">
        <f t="shared" ca="1" si="20"/>
        <v>#VALUE!</v>
      </c>
    </row>
    <row r="184" spans="23:26" ht="18" customHeight="1">
      <c r="W184" s="31" t="e">
        <f ca="1">$W$40</f>
        <v>#VALUE!</v>
      </c>
      <c r="X184" s="24" t="e">
        <f ca="1">IF((X164-1)&gt;=1,X164-1,0)</f>
        <v>#VALUE!</v>
      </c>
      <c r="Y184" s="24" t="e">
        <f ca="1">W184*$X$184</f>
        <v>#VALUE!</v>
      </c>
      <c r="Z184" s="26" t="e">
        <f t="shared" ca="1" si="0"/>
        <v>#VALUE!</v>
      </c>
    </row>
    <row r="185" spans="23:26" ht="18" customHeight="1">
      <c r="W185" s="27" t="e">
        <f ca="1">IF((W184-1)&gt;=$W$79,W184-1,0)</f>
        <v>#VALUE!</v>
      </c>
      <c r="X185" s="17" t="e">
        <f ca="1">$X$184</f>
        <v>#VALUE!</v>
      </c>
      <c r="Y185" s="17" t="e">
        <f ca="1">W185*X185</f>
        <v>#VALUE!</v>
      </c>
      <c r="Z185" s="28" t="e">
        <f ca="1">IF(OR((Y185*$N$24/1000)&gt;$N$27,(Y185*$N$24/1000)=0),"NG","OK")</f>
        <v>#VALUE!</v>
      </c>
    </row>
    <row r="186" spans="23:26" ht="18" customHeight="1">
      <c r="W186" s="27" t="e">
        <f t="shared" ref="W186:W203" ca="1" si="21">IF((W185-1)&gt;=$W$79,W185-1,0)</f>
        <v>#VALUE!</v>
      </c>
      <c r="X186" s="17" t="e">
        <f t="shared" ref="X186:X203" ca="1" si="22">$X$184</f>
        <v>#VALUE!</v>
      </c>
      <c r="Y186" s="17" t="e">
        <f t="shared" ref="Y186:Y203" ca="1" si="23">W186*X186</f>
        <v>#VALUE!</v>
      </c>
      <c r="Z186" s="28" t="e">
        <f t="shared" ref="Z186:Z203" ca="1" si="24">IF(OR((Y186*$N$24/1000)&gt;$N$27,(Y186*$N$24/1000)=0),"NG","OK")</f>
        <v>#VALUE!</v>
      </c>
    </row>
    <row r="187" spans="23:26" ht="18" customHeight="1">
      <c r="W187" s="27" t="e">
        <f t="shared" ca="1" si="21"/>
        <v>#VALUE!</v>
      </c>
      <c r="X187" s="17" t="e">
        <f t="shared" ca="1" si="22"/>
        <v>#VALUE!</v>
      </c>
      <c r="Y187" s="17" t="e">
        <f t="shared" ca="1" si="23"/>
        <v>#VALUE!</v>
      </c>
      <c r="Z187" s="28" t="e">
        <f t="shared" ca="1" si="24"/>
        <v>#VALUE!</v>
      </c>
    </row>
    <row r="188" spans="23:26" ht="18" customHeight="1">
      <c r="W188" s="27" t="e">
        <f t="shared" ca="1" si="21"/>
        <v>#VALUE!</v>
      </c>
      <c r="X188" s="17" t="e">
        <f t="shared" ca="1" si="22"/>
        <v>#VALUE!</v>
      </c>
      <c r="Y188" s="17" t="e">
        <f t="shared" ca="1" si="23"/>
        <v>#VALUE!</v>
      </c>
      <c r="Z188" s="28" t="e">
        <f t="shared" ca="1" si="24"/>
        <v>#VALUE!</v>
      </c>
    </row>
    <row r="189" spans="23:26" ht="18" customHeight="1">
      <c r="W189" s="27" t="e">
        <f t="shared" ca="1" si="21"/>
        <v>#VALUE!</v>
      </c>
      <c r="X189" s="17" t="e">
        <f t="shared" ca="1" si="22"/>
        <v>#VALUE!</v>
      </c>
      <c r="Y189" s="17" t="e">
        <f t="shared" ca="1" si="23"/>
        <v>#VALUE!</v>
      </c>
      <c r="Z189" s="28" t="e">
        <f t="shared" ca="1" si="24"/>
        <v>#VALUE!</v>
      </c>
    </row>
    <row r="190" spans="23:26" ht="18" customHeight="1">
      <c r="W190" s="27" t="e">
        <f t="shared" ca="1" si="21"/>
        <v>#VALUE!</v>
      </c>
      <c r="X190" s="17" t="e">
        <f t="shared" ca="1" si="22"/>
        <v>#VALUE!</v>
      </c>
      <c r="Y190" s="17" t="e">
        <f t="shared" ca="1" si="23"/>
        <v>#VALUE!</v>
      </c>
      <c r="Z190" s="28" t="e">
        <f t="shared" ca="1" si="24"/>
        <v>#VALUE!</v>
      </c>
    </row>
    <row r="191" spans="23:26" ht="18" customHeight="1">
      <c r="W191" s="27" t="e">
        <f t="shared" ca="1" si="21"/>
        <v>#VALUE!</v>
      </c>
      <c r="X191" s="17" t="e">
        <f t="shared" ca="1" si="22"/>
        <v>#VALUE!</v>
      </c>
      <c r="Y191" s="17" t="e">
        <f t="shared" ca="1" si="23"/>
        <v>#VALUE!</v>
      </c>
      <c r="Z191" s="28" t="e">
        <f t="shared" ca="1" si="24"/>
        <v>#VALUE!</v>
      </c>
    </row>
    <row r="192" spans="23:26" ht="18" customHeight="1">
      <c r="W192" s="27" t="e">
        <f t="shared" ca="1" si="21"/>
        <v>#VALUE!</v>
      </c>
      <c r="X192" s="17" t="e">
        <f t="shared" ca="1" si="22"/>
        <v>#VALUE!</v>
      </c>
      <c r="Y192" s="17" t="e">
        <f t="shared" ca="1" si="23"/>
        <v>#VALUE!</v>
      </c>
      <c r="Z192" s="28" t="e">
        <f t="shared" ca="1" si="24"/>
        <v>#VALUE!</v>
      </c>
    </row>
    <row r="193" spans="23:26" ht="18" customHeight="1">
      <c r="W193" s="27" t="e">
        <f t="shared" ca="1" si="21"/>
        <v>#VALUE!</v>
      </c>
      <c r="X193" s="17" t="e">
        <f t="shared" ca="1" si="22"/>
        <v>#VALUE!</v>
      </c>
      <c r="Y193" s="17" t="e">
        <f t="shared" ca="1" si="23"/>
        <v>#VALUE!</v>
      </c>
      <c r="Z193" s="28" t="e">
        <f t="shared" ca="1" si="24"/>
        <v>#VALUE!</v>
      </c>
    </row>
    <row r="194" spans="23:26" ht="18" customHeight="1">
      <c r="W194" s="27" t="e">
        <f t="shared" ca="1" si="21"/>
        <v>#VALUE!</v>
      </c>
      <c r="X194" s="17" t="e">
        <f t="shared" ca="1" si="22"/>
        <v>#VALUE!</v>
      </c>
      <c r="Y194" s="17" t="e">
        <f t="shared" ca="1" si="23"/>
        <v>#VALUE!</v>
      </c>
      <c r="Z194" s="28" t="e">
        <f t="shared" ca="1" si="24"/>
        <v>#VALUE!</v>
      </c>
    </row>
    <row r="195" spans="23:26" ht="18" customHeight="1">
      <c r="W195" s="27" t="e">
        <f t="shared" ca="1" si="21"/>
        <v>#VALUE!</v>
      </c>
      <c r="X195" s="17" t="e">
        <f ca="1">$X$184</f>
        <v>#VALUE!</v>
      </c>
      <c r="Y195" s="17" t="e">
        <f t="shared" ca="1" si="23"/>
        <v>#VALUE!</v>
      </c>
      <c r="Z195" s="28" t="e">
        <f t="shared" ca="1" si="24"/>
        <v>#VALUE!</v>
      </c>
    </row>
    <row r="196" spans="23:26" ht="18" customHeight="1">
      <c r="W196" s="27" t="e">
        <f t="shared" ca="1" si="21"/>
        <v>#VALUE!</v>
      </c>
      <c r="X196" s="17" t="e">
        <f t="shared" ca="1" si="22"/>
        <v>#VALUE!</v>
      </c>
      <c r="Y196" s="17" t="e">
        <f t="shared" ca="1" si="23"/>
        <v>#VALUE!</v>
      </c>
      <c r="Z196" s="28" t="e">
        <f t="shared" ca="1" si="24"/>
        <v>#VALUE!</v>
      </c>
    </row>
    <row r="197" spans="23:26" ht="18" customHeight="1">
      <c r="W197" s="27" t="e">
        <f t="shared" ca="1" si="21"/>
        <v>#VALUE!</v>
      </c>
      <c r="X197" s="17" t="e">
        <f t="shared" ca="1" si="22"/>
        <v>#VALUE!</v>
      </c>
      <c r="Y197" s="17" t="e">
        <f t="shared" ca="1" si="23"/>
        <v>#VALUE!</v>
      </c>
      <c r="Z197" s="28" t="e">
        <f t="shared" ca="1" si="24"/>
        <v>#VALUE!</v>
      </c>
    </row>
    <row r="198" spans="23:26" ht="18" customHeight="1">
      <c r="W198" s="27" t="e">
        <f t="shared" ca="1" si="21"/>
        <v>#VALUE!</v>
      </c>
      <c r="X198" s="17" t="e">
        <f t="shared" ca="1" si="22"/>
        <v>#VALUE!</v>
      </c>
      <c r="Y198" s="17" t="e">
        <f t="shared" ca="1" si="23"/>
        <v>#VALUE!</v>
      </c>
      <c r="Z198" s="28" t="e">
        <f t="shared" ca="1" si="24"/>
        <v>#VALUE!</v>
      </c>
    </row>
    <row r="199" spans="23:26" ht="18" customHeight="1">
      <c r="W199" s="27" t="e">
        <f t="shared" ca="1" si="21"/>
        <v>#VALUE!</v>
      </c>
      <c r="X199" s="17" t="e">
        <f t="shared" ca="1" si="22"/>
        <v>#VALUE!</v>
      </c>
      <c r="Y199" s="17" t="e">
        <f t="shared" ca="1" si="23"/>
        <v>#VALUE!</v>
      </c>
      <c r="Z199" s="28" t="e">
        <f t="shared" ca="1" si="24"/>
        <v>#VALUE!</v>
      </c>
    </row>
    <row r="200" spans="23:26" ht="18" customHeight="1">
      <c r="W200" s="27" t="e">
        <f t="shared" ca="1" si="21"/>
        <v>#VALUE!</v>
      </c>
      <c r="X200" s="17" t="e">
        <f t="shared" ca="1" si="22"/>
        <v>#VALUE!</v>
      </c>
      <c r="Y200" s="17" t="e">
        <f t="shared" ca="1" si="23"/>
        <v>#VALUE!</v>
      </c>
      <c r="Z200" s="28" t="e">
        <f t="shared" ca="1" si="24"/>
        <v>#VALUE!</v>
      </c>
    </row>
    <row r="201" spans="23:26" ht="18" customHeight="1">
      <c r="W201" s="27" t="e">
        <f t="shared" ca="1" si="21"/>
        <v>#VALUE!</v>
      </c>
      <c r="X201" s="17" t="e">
        <f t="shared" ca="1" si="22"/>
        <v>#VALUE!</v>
      </c>
      <c r="Y201" s="17" t="e">
        <f t="shared" ca="1" si="23"/>
        <v>#VALUE!</v>
      </c>
      <c r="Z201" s="28" t="e">
        <f t="shared" ca="1" si="24"/>
        <v>#VALUE!</v>
      </c>
    </row>
    <row r="202" spans="23:26" ht="18" customHeight="1">
      <c r="W202" s="27" t="e">
        <f t="shared" ca="1" si="21"/>
        <v>#VALUE!</v>
      </c>
      <c r="X202" s="17" t="e">
        <f t="shared" ca="1" si="22"/>
        <v>#VALUE!</v>
      </c>
      <c r="Y202" s="17" t="e">
        <f t="shared" ca="1" si="23"/>
        <v>#VALUE!</v>
      </c>
      <c r="Z202" s="28" t="e">
        <f t="shared" ca="1" si="24"/>
        <v>#VALUE!</v>
      </c>
    </row>
    <row r="203" spans="23:26" ht="18" customHeight="1" thickBot="1">
      <c r="W203" s="29" t="e">
        <f t="shared" ca="1" si="21"/>
        <v>#VALUE!</v>
      </c>
      <c r="X203" s="25" t="e">
        <f t="shared" ca="1" si="22"/>
        <v>#VALUE!</v>
      </c>
      <c r="Y203" s="25" t="e">
        <f t="shared" ca="1" si="23"/>
        <v>#VALUE!</v>
      </c>
      <c r="Z203" s="30" t="e">
        <f t="shared" ca="1" si="24"/>
        <v>#VALUE!</v>
      </c>
    </row>
    <row r="204" spans="23:26" ht="18" customHeight="1">
      <c r="W204" s="31" t="e">
        <f ca="1">$W$40</f>
        <v>#VALUE!</v>
      </c>
      <c r="X204" s="24" t="e">
        <f ca="1">IF((X184-1)&gt;=1,X184-1,0)</f>
        <v>#VALUE!</v>
      </c>
      <c r="Y204" s="24" t="e">
        <f ca="1">W204*$X$204</f>
        <v>#VALUE!</v>
      </c>
      <c r="Z204" s="26" t="e">
        <f t="shared" ref="Z204:Z244" ca="1" si="25">IF(OR((Y204*$N$24/1000)&gt;$N$27,(Y204*$N$24/1000)=0),"NG","OK")</f>
        <v>#VALUE!</v>
      </c>
    </row>
    <row r="205" spans="23:26" ht="18" customHeight="1">
      <c r="W205" s="27" t="e">
        <f ca="1">IF((W204-1)&gt;=$W$79,W204-1,0)</f>
        <v>#VALUE!</v>
      </c>
      <c r="X205" s="17" t="e">
        <f ca="1">$X$204</f>
        <v>#VALUE!</v>
      </c>
      <c r="Y205" s="17" t="e">
        <f ca="1">W205*X205</f>
        <v>#VALUE!</v>
      </c>
      <c r="Z205" s="28" t="e">
        <f ca="1">IF(OR((Y205*$N$24/1000)&gt;$N$27,(Y205*$N$24/1000)=0),"NG","OK")</f>
        <v>#VALUE!</v>
      </c>
    </row>
    <row r="206" spans="23:26" ht="18" customHeight="1">
      <c r="W206" s="27" t="e">
        <f t="shared" ref="W206:W223" ca="1" si="26">IF((W205-1)&gt;=$W$79,W205-1,0)</f>
        <v>#VALUE!</v>
      </c>
      <c r="X206" s="17" t="e">
        <f t="shared" ref="X206:X223" ca="1" si="27">$X$204</f>
        <v>#VALUE!</v>
      </c>
      <c r="Y206" s="17" t="e">
        <f t="shared" ref="Y206:Y223" ca="1" si="28">W206*X206</f>
        <v>#VALUE!</v>
      </c>
      <c r="Z206" s="28" t="e">
        <f t="shared" ref="Z206:Z223" ca="1" si="29">IF(OR((Y206*$N$24/1000)&gt;$N$27,(Y206*$N$24/1000)=0),"NG","OK")</f>
        <v>#VALUE!</v>
      </c>
    </row>
    <row r="207" spans="23:26" ht="18" customHeight="1">
      <c r="W207" s="27" t="e">
        <f t="shared" ca="1" si="26"/>
        <v>#VALUE!</v>
      </c>
      <c r="X207" s="17" t="e">
        <f t="shared" ca="1" si="27"/>
        <v>#VALUE!</v>
      </c>
      <c r="Y207" s="17" t="e">
        <f t="shared" ca="1" si="28"/>
        <v>#VALUE!</v>
      </c>
      <c r="Z207" s="28" t="e">
        <f t="shared" ca="1" si="29"/>
        <v>#VALUE!</v>
      </c>
    </row>
    <row r="208" spans="23:26" ht="18" customHeight="1">
      <c r="W208" s="27" t="e">
        <f t="shared" ca="1" si="26"/>
        <v>#VALUE!</v>
      </c>
      <c r="X208" s="17" t="e">
        <f t="shared" ca="1" si="27"/>
        <v>#VALUE!</v>
      </c>
      <c r="Y208" s="17" t="e">
        <f t="shared" ca="1" si="28"/>
        <v>#VALUE!</v>
      </c>
      <c r="Z208" s="28" t="e">
        <f t="shared" ca="1" si="29"/>
        <v>#VALUE!</v>
      </c>
    </row>
    <row r="209" spans="23:26" ht="18" customHeight="1">
      <c r="W209" s="27" t="e">
        <f t="shared" ca="1" si="26"/>
        <v>#VALUE!</v>
      </c>
      <c r="X209" s="17" t="e">
        <f t="shared" ca="1" si="27"/>
        <v>#VALUE!</v>
      </c>
      <c r="Y209" s="17" t="e">
        <f t="shared" ca="1" si="28"/>
        <v>#VALUE!</v>
      </c>
      <c r="Z209" s="28" t="e">
        <f t="shared" ca="1" si="29"/>
        <v>#VALUE!</v>
      </c>
    </row>
    <row r="210" spans="23:26" ht="18" customHeight="1">
      <c r="W210" s="27" t="e">
        <f t="shared" ca="1" si="26"/>
        <v>#VALUE!</v>
      </c>
      <c r="X210" s="17" t="e">
        <f t="shared" ca="1" si="27"/>
        <v>#VALUE!</v>
      </c>
      <c r="Y210" s="17" t="e">
        <f t="shared" ca="1" si="28"/>
        <v>#VALUE!</v>
      </c>
      <c r="Z210" s="28" t="e">
        <f t="shared" ca="1" si="29"/>
        <v>#VALUE!</v>
      </c>
    </row>
    <row r="211" spans="23:26" ht="18" customHeight="1">
      <c r="W211" s="27" t="e">
        <f t="shared" ca="1" si="26"/>
        <v>#VALUE!</v>
      </c>
      <c r="X211" s="17" t="e">
        <f ca="1">$X$204</f>
        <v>#VALUE!</v>
      </c>
      <c r="Y211" s="17" t="e">
        <f t="shared" ca="1" si="28"/>
        <v>#VALUE!</v>
      </c>
      <c r="Z211" s="28" t="e">
        <f t="shared" ca="1" si="29"/>
        <v>#VALUE!</v>
      </c>
    </row>
    <row r="212" spans="23:26" ht="18" customHeight="1">
      <c r="W212" s="27" t="e">
        <f t="shared" ca="1" si="26"/>
        <v>#VALUE!</v>
      </c>
      <c r="X212" s="17" t="e">
        <f t="shared" ca="1" si="27"/>
        <v>#VALUE!</v>
      </c>
      <c r="Y212" s="17" t="e">
        <f t="shared" ca="1" si="28"/>
        <v>#VALUE!</v>
      </c>
      <c r="Z212" s="28" t="e">
        <f t="shared" ca="1" si="29"/>
        <v>#VALUE!</v>
      </c>
    </row>
    <row r="213" spans="23:26" ht="18" customHeight="1">
      <c r="W213" s="27" t="e">
        <f t="shared" ca="1" si="26"/>
        <v>#VALUE!</v>
      </c>
      <c r="X213" s="17" t="e">
        <f t="shared" ca="1" si="27"/>
        <v>#VALUE!</v>
      </c>
      <c r="Y213" s="17" t="e">
        <f t="shared" ca="1" si="28"/>
        <v>#VALUE!</v>
      </c>
      <c r="Z213" s="28" t="e">
        <f t="shared" ca="1" si="29"/>
        <v>#VALUE!</v>
      </c>
    </row>
    <row r="214" spans="23:26" ht="18" customHeight="1">
      <c r="W214" s="27" t="e">
        <f t="shared" ca="1" si="26"/>
        <v>#VALUE!</v>
      </c>
      <c r="X214" s="17" t="e">
        <f t="shared" ca="1" si="27"/>
        <v>#VALUE!</v>
      </c>
      <c r="Y214" s="17" t="e">
        <f t="shared" ca="1" si="28"/>
        <v>#VALUE!</v>
      </c>
      <c r="Z214" s="28" t="e">
        <f t="shared" ca="1" si="29"/>
        <v>#VALUE!</v>
      </c>
    </row>
    <row r="215" spans="23:26" ht="18" customHeight="1">
      <c r="W215" s="27" t="e">
        <f t="shared" ca="1" si="26"/>
        <v>#VALUE!</v>
      </c>
      <c r="X215" s="17" t="e">
        <f t="shared" ca="1" si="27"/>
        <v>#VALUE!</v>
      </c>
      <c r="Y215" s="17" t="e">
        <f t="shared" ca="1" si="28"/>
        <v>#VALUE!</v>
      </c>
      <c r="Z215" s="28" t="e">
        <f t="shared" ca="1" si="29"/>
        <v>#VALUE!</v>
      </c>
    </row>
    <row r="216" spans="23:26" ht="18" customHeight="1">
      <c r="W216" s="27" t="e">
        <f t="shared" ca="1" si="26"/>
        <v>#VALUE!</v>
      </c>
      <c r="X216" s="17" t="e">
        <f t="shared" ca="1" si="27"/>
        <v>#VALUE!</v>
      </c>
      <c r="Y216" s="17" t="e">
        <f t="shared" ca="1" si="28"/>
        <v>#VALUE!</v>
      </c>
      <c r="Z216" s="28" t="e">
        <f t="shared" ca="1" si="29"/>
        <v>#VALUE!</v>
      </c>
    </row>
    <row r="217" spans="23:26" ht="18" customHeight="1">
      <c r="W217" s="27" t="e">
        <f t="shared" ca="1" si="26"/>
        <v>#VALUE!</v>
      </c>
      <c r="X217" s="17" t="e">
        <f t="shared" ca="1" si="27"/>
        <v>#VALUE!</v>
      </c>
      <c r="Y217" s="17" t="e">
        <f t="shared" ca="1" si="28"/>
        <v>#VALUE!</v>
      </c>
      <c r="Z217" s="28" t="e">
        <f t="shared" ca="1" si="29"/>
        <v>#VALUE!</v>
      </c>
    </row>
    <row r="218" spans="23:26" ht="18" customHeight="1">
      <c r="W218" s="27" t="e">
        <f t="shared" ca="1" si="26"/>
        <v>#VALUE!</v>
      </c>
      <c r="X218" s="17" t="e">
        <f t="shared" ca="1" si="27"/>
        <v>#VALUE!</v>
      </c>
      <c r="Y218" s="17" t="e">
        <f t="shared" ca="1" si="28"/>
        <v>#VALUE!</v>
      </c>
      <c r="Z218" s="28" t="e">
        <f t="shared" ca="1" si="29"/>
        <v>#VALUE!</v>
      </c>
    </row>
    <row r="219" spans="23:26" ht="18" customHeight="1">
      <c r="W219" s="27" t="e">
        <f t="shared" ca="1" si="26"/>
        <v>#VALUE!</v>
      </c>
      <c r="X219" s="17" t="e">
        <f t="shared" ca="1" si="27"/>
        <v>#VALUE!</v>
      </c>
      <c r="Y219" s="17" t="e">
        <f t="shared" ca="1" si="28"/>
        <v>#VALUE!</v>
      </c>
      <c r="Z219" s="28" t="e">
        <f t="shared" ca="1" si="29"/>
        <v>#VALUE!</v>
      </c>
    </row>
    <row r="220" spans="23:26" ht="18" customHeight="1">
      <c r="W220" s="27" t="e">
        <f t="shared" ca="1" si="26"/>
        <v>#VALUE!</v>
      </c>
      <c r="X220" s="17" t="e">
        <f t="shared" ca="1" si="27"/>
        <v>#VALUE!</v>
      </c>
      <c r="Y220" s="17" t="e">
        <f t="shared" ca="1" si="28"/>
        <v>#VALUE!</v>
      </c>
      <c r="Z220" s="28" t="e">
        <f t="shared" ca="1" si="29"/>
        <v>#VALUE!</v>
      </c>
    </row>
    <row r="221" spans="23:26" ht="18" customHeight="1">
      <c r="W221" s="27" t="e">
        <f t="shared" ca="1" si="26"/>
        <v>#VALUE!</v>
      </c>
      <c r="X221" s="17" t="e">
        <f ca="1">$X$204</f>
        <v>#VALUE!</v>
      </c>
      <c r="Y221" s="17" t="e">
        <f t="shared" ca="1" si="28"/>
        <v>#VALUE!</v>
      </c>
      <c r="Z221" s="28" t="e">
        <f t="shared" ca="1" si="29"/>
        <v>#VALUE!</v>
      </c>
    </row>
    <row r="222" spans="23:26" ht="18" customHeight="1">
      <c r="W222" s="27" t="e">
        <f t="shared" ca="1" si="26"/>
        <v>#VALUE!</v>
      </c>
      <c r="X222" s="17" t="e">
        <f t="shared" ca="1" si="27"/>
        <v>#VALUE!</v>
      </c>
      <c r="Y222" s="17" t="e">
        <f t="shared" ca="1" si="28"/>
        <v>#VALUE!</v>
      </c>
      <c r="Z222" s="28" t="e">
        <f t="shared" ca="1" si="29"/>
        <v>#VALUE!</v>
      </c>
    </row>
    <row r="223" spans="23:26" ht="18" customHeight="1" thickBot="1">
      <c r="W223" s="29" t="e">
        <f t="shared" ca="1" si="26"/>
        <v>#VALUE!</v>
      </c>
      <c r="X223" s="25" t="e">
        <f t="shared" ca="1" si="27"/>
        <v>#VALUE!</v>
      </c>
      <c r="Y223" s="25" t="e">
        <f t="shared" ca="1" si="28"/>
        <v>#VALUE!</v>
      </c>
      <c r="Z223" s="30" t="e">
        <f t="shared" ca="1" si="29"/>
        <v>#VALUE!</v>
      </c>
    </row>
    <row r="224" spans="23:26" ht="18" customHeight="1">
      <c r="W224" s="31" t="e">
        <f ca="1">$W$40</f>
        <v>#VALUE!</v>
      </c>
      <c r="X224" s="24" t="e">
        <f ca="1">IF((X204-1)&gt;=1,X204-1,0)</f>
        <v>#VALUE!</v>
      </c>
      <c r="Y224" s="24" t="e">
        <f ca="1">W224*$X$224</f>
        <v>#VALUE!</v>
      </c>
      <c r="Z224" s="26" t="e">
        <f t="shared" ca="1" si="25"/>
        <v>#VALUE!</v>
      </c>
    </row>
    <row r="225" spans="23:26" ht="18" customHeight="1">
      <c r="W225" s="27" t="e">
        <f ca="1">IF((W224-1)&gt;=$W$79,W224-1,0)</f>
        <v>#VALUE!</v>
      </c>
      <c r="X225" s="17" t="e">
        <f ca="1">$X$224</f>
        <v>#VALUE!</v>
      </c>
      <c r="Y225" s="17" t="e">
        <f ca="1">W225*X225</f>
        <v>#VALUE!</v>
      </c>
      <c r="Z225" s="28" t="e">
        <f ca="1">IF(OR((Y225*$N$24/1000)&gt;$N$27,(Y225*$N$24/1000)=0),"NG","OK")</f>
        <v>#VALUE!</v>
      </c>
    </row>
    <row r="226" spans="23:26" ht="18" customHeight="1">
      <c r="W226" s="27" t="e">
        <f t="shared" ref="W226:W243" ca="1" si="30">IF((W225-1)&gt;=$W$79,W225-1,0)</f>
        <v>#VALUE!</v>
      </c>
      <c r="X226" s="17" t="e">
        <f t="shared" ref="X226:X243" ca="1" si="31">$X$224</f>
        <v>#VALUE!</v>
      </c>
      <c r="Y226" s="17" t="e">
        <f t="shared" ref="Y226:Y243" ca="1" si="32">W226*X226</f>
        <v>#VALUE!</v>
      </c>
      <c r="Z226" s="28" t="e">
        <f t="shared" ref="Z226:Z243" ca="1" si="33">IF(OR((Y226*$N$24/1000)&gt;$N$27,(Y226*$N$24/1000)=0),"NG","OK")</f>
        <v>#VALUE!</v>
      </c>
    </row>
    <row r="227" spans="23:26" ht="18" customHeight="1">
      <c r="W227" s="27" t="e">
        <f t="shared" ca="1" si="30"/>
        <v>#VALUE!</v>
      </c>
      <c r="X227" s="17" t="e">
        <f t="shared" ca="1" si="31"/>
        <v>#VALUE!</v>
      </c>
      <c r="Y227" s="17" t="e">
        <f t="shared" ca="1" si="32"/>
        <v>#VALUE!</v>
      </c>
      <c r="Z227" s="28" t="e">
        <f t="shared" ca="1" si="33"/>
        <v>#VALUE!</v>
      </c>
    </row>
    <row r="228" spans="23:26" ht="18" customHeight="1">
      <c r="W228" s="27" t="e">
        <f t="shared" ca="1" si="30"/>
        <v>#VALUE!</v>
      </c>
      <c r="X228" s="17" t="e">
        <f t="shared" ca="1" si="31"/>
        <v>#VALUE!</v>
      </c>
      <c r="Y228" s="17" t="e">
        <f t="shared" ca="1" si="32"/>
        <v>#VALUE!</v>
      </c>
      <c r="Z228" s="28" t="e">
        <f t="shared" ca="1" si="33"/>
        <v>#VALUE!</v>
      </c>
    </row>
    <row r="229" spans="23:26" ht="18" customHeight="1">
      <c r="W229" s="27" t="e">
        <f t="shared" ca="1" si="30"/>
        <v>#VALUE!</v>
      </c>
      <c r="X229" s="17" t="e">
        <f t="shared" ca="1" si="31"/>
        <v>#VALUE!</v>
      </c>
      <c r="Y229" s="17" t="e">
        <f t="shared" ca="1" si="32"/>
        <v>#VALUE!</v>
      </c>
      <c r="Z229" s="28" t="e">
        <f t="shared" ca="1" si="33"/>
        <v>#VALUE!</v>
      </c>
    </row>
    <row r="230" spans="23:26" ht="18" customHeight="1">
      <c r="W230" s="27" t="e">
        <f t="shared" ca="1" si="30"/>
        <v>#VALUE!</v>
      </c>
      <c r="X230" s="17" t="e">
        <f t="shared" ca="1" si="31"/>
        <v>#VALUE!</v>
      </c>
      <c r="Y230" s="17" t="e">
        <f t="shared" ca="1" si="32"/>
        <v>#VALUE!</v>
      </c>
      <c r="Z230" s="28" t="e">
        <f t="shared" ca="1" si="33"/>
        <v>#VALUE!</v>
      </c>
    </row>
    <row r="231" spans="23:26" ht="18" customHeight="1">
      <c r="W231" s="27" t="e">
        <f t="shared" ca="1" si="30"/>
        <v>#VALUE!</v>
      </c>
      <c r="X231" s="17" t="e">
        <f t="shared" ca="1" si="31"/>
        <v>#VALUE!</v>
      </c>
      <c r="Y231" s="17" t="e">
        <f t="shared" ca="1" si="32"/>
        <v>#VALUE!</v>
      </c>
      <c r="Z231" s="28" t="e">
        <f t="shared" ca="1" si="33"/>
        <v>#VALUE!</v>
      </c>
    </row>
    <row r="232" spans="23:26" ht="18" customHeight="1">
      <c r="W232" s="27" t="e">
        <f t="shared" ca="1" si="30"/>
        <v>#VALUE!</v>
      </c>
      <c r="X232" s="17" t="e">
        <f t="shared" ca="1" si="31"/>
        <v>#VALUE!</v>
      </c>
      <c r="Y232" s="17" t="e">
        <f t="shared" ca="1" si="32"/>
        <v>#VALUE!</v>
      </c>
      <c r="Z232" s="28" t="e">
        <f t="shared" ca="1" si="33"/>
        <v>#VALUE!</v>
      </c>
    </row>
    <row r="233" spans="23:26" ht="18" customHeight="1">
      <c r="W233" s="27" t="e">
        <f t="shared" ca="1" si="30"/>
        <v>#VALUE!</v>
      </c>
      <c r="X233" s="17" t="e">
        <f t="shared" ca="1" si="31"/>
        <v>#VALUE!</v>
      </c>
      <c r="Y233" s="17" t="e">
        <f t="shared" ca="1" si="32"/>
        <v>#VALUE!</v>
      </c>
      <c r="Z233" s="28" t="e">
        <f t="shared" ca="1" si="33"/>
        <v>#VALUE!</v>
      </c>
    </row>
    <row r="234" spans="23:26" ht="18" customHeight="1">
      <c r="W234" s="27" t="e">
        <f t="shared" ca="1" si="30"/>
        <v>#VALUE!</v>
      </c>
      <c r="X234" s="17" t="e">
        <f t="shared" ca="1" si="31"/>
        <v>#VALUE!</v>
      </c>
      <c r="Y234" s="17" t="e">
        <f t="shared" ca="1" si="32"/>
        <v>#VALUE!</v>
      </c>
      <c r="Z234" s="28" t="e">
        <f t="shared" ca="1" si="33"/>
        <v>#VALUE!</v>
      </c>
    </row>
    <row r="235" spans="23:26" ht="18" customHeight="1">
      <c r="W235" s="27" t="e">
        <f t="shared" ca="1" si="30"/>
        <v>#VALUE!</v>
      </c>
      <c r="X235" s="17" t="e">
        <f t="shared" ca="1" si="31"/>
        <v>#VALUE!</v>
      </c>
      <c r="Y235" s="17" t="e">
        <f t="shared" ca="1" si="32"/>
        <v>#VALUE!</v>
      </c>
      <c r="Z235" s="28" t="e">
        <f t="shared" ca="1" si="33"/>
        <v>#VALUE!</v>
      </c>
    </row>
    <row r="236" spans="23:26" ht="18" customHeight="1">
      <c r="W236" s="27" t="e">
        <f t="shared" ca="1" si="30"/>
        <v>#VALUE!</v>
      </c>
      <c r="X236" s="17" t="e">
        <f t="shared" ca="1" si="31"/>
        <v>#VALUE!</v>
      </c>
      <c r="Y236" s="17" t="e">
        <f t="shared" ca="1" si="32"/>
        <v>#VALUE!</v>
      </c>
      <c r="Z236" s="28" t="e">
        <f t="shared" ca="1" si="33"/>
        <v>#VALUE!</v>
      </c>
    </row>
    <row r="237" spans="23:26" ht="18" customHeight="1">
      <c r="W237" s="27" t="e">
        <f t="shared" ca="1" si="30"/>
        <v>#VALUE!</v>
      </c>
      <c r="X237" s="17" t="e">
        <f t="shared" ca="1" si="31"/>
        <v>#VALUE!</v>
      </c>
      <c r="Y237" s="17" t="e">
        <f t="shared" ca="1" si="32"/>
        <v>#VALUE!</v>
      </c>
      <c r="Z237" s="28" t="e">
        <f t="shared" ca="1" si="33"/>
        <v>#VALUE!</v>
      </c>
    </row>
    <row r="238" spans="23:26" ht="18" customHeight="1">
      <c r="W238" s="27" t="e">
        <f t="shared" ca="1" si="30"/>
        <v>#VALUE!</v>
      </c>
      <c r="X238" s="17" t="e">
        <f t="shared" ca="1" si="31"/>
        <v>#VALUE!</v>
      </c>
      <c r="Y238" s="17" t="e">
        <f t="shared" ca="1" si="32"/>
        <v>#VALUE!</v>
      </c>
      <c r="Z238" s="28" t="e">
        <f t="shared" ca="1" si="33"/>
        <v>#VALUE!</v>
      </c>
    </row>
    <row r="239" spans="23:26" ht="18" customHeight="1">
      <c r="W239" s="27" t="e">
        <f t="shared" ca="1" si="30"/>
        <v>#VALUE!</v>
      </c>
      <c r="X239" s="17" t="e">
        <f t="shared" ca="1" si="31"/>
        <v>#VALUE!</v>
      </c>
      <c r="Y239" s="17" t="e">
        <f t="shared" ca="1" si="32"/>
        <v>#VALUE!</v>
      </c>
      <c r="Z239" s="28" t="e">
        <f t="shared" ca="1" si="33"/>
        <v>#VALUE!</v>
      </c>
    </row>
    <row r="240" spans="23:26" ht="18" customHeight="1">
      <c r="W240" s="27" t="e">
        <f t="shared" ca="1" si="30"/>
        <v>#VALUE!</v>
      </c>
      <c r="X240" s="17" t="e">
        <f t="shared" ca="1" si="31"/>
        <v>#VALUE!</v>
      </c>
      <c r="Y240" s="17" t="e">
        <f t="shared" ca="1" si="32"/>
        <v>#VALUE!</v>
      </c>
      <c r="Z240" s="28" t="e">
        <f t="shared" ca="1" si="33"/>
        <v>#VALUE!</v>
      </c>
    </row>
    <row r="241" spans="23:26" ht="18" customHeight="1">
      <c r="W241" s="27" t="e">
        <f t="shared" ca="1" si="30"/>
        <v>#VALUE!</v>
      </c>
      <c r="X241" s="17" t="e">
        <f t="shared" ca="1" si="31"/>
        <v>#VALUE!</v>
      </c>
      <c r="Y241" s="17" t="e">
        <f t="shared" ca="1" si="32"/>
        <v>#VALUE!</v>
      </c>
      <c r="Z241" s="28" t="e">
        <f t="shared" ca="1" si="33"/>
        <v>#VALUE!</v>
      </c>
    </row>
    <row r="242" spans="23:26" ht="18" customHeight="1">
      <c r="W242" s="27" t="e">
        <f t="shared" ca="1" si="30"/>
        <v>#VALUE!</v>
      </c>
      <c r="X242" s="17" t="e">
        <f t="shared" ca="1" si="31"/>
        <v>#VALUE!</v>
      </c>
      <c r="Y242" s="17" t="e">
        <f t="shared" ca="1" si="32"/>
        <v>#VALUE!</v>
      </c>
      <c r="Z242" s="28" t="e">
        <f t="shared" ca="1" si="33"/>
        <v>#VALUE!</v>
      </c>
    </row>
    <row r="243" spans="23:26" ht="18" customHeight="1" thickBot="1">
      <c r="W243" s="29" t="e">
        <f t="shared" ca="1" si="30"/>
        <v>#VALUE!</v>
      </c>
      <c r="X243" s="25" t="e">
        <f t="shared" ca="1" si="31"/>
        <v>#VALUE!</v>
      </c>
      <c r="Y243" s="25" t="e">
        <f t="shared" ca="1" si="32"/>
        <v>#VALUE!</v>
      </c>
      <c r="Z243" s="30" t="e">
        <f t="shared" ca="1" si="33"/>
        <v>#VALUE!</v>
      </c>
    </row>
    <row r="244" spans="23:26" ht="18" customHeight="1">
      <c r="W244" s="31" t="e">
        <f ca="1">$W$40</f>
        <v>#VALUE!</v>
      </c>
      <c r="X244" s="24" t="e">
        <f ca="1">IF((X224-1)&gt;=1,X224-1,0)</f>
        <v>#VALUE!</v>
      </c>
      <c r="Y244" s="24" t="e">
        <f ca="1">W244*$X$244</f>
        <v>#VALUE!</v>
      </c>
      <c r="Z244" s="26" t="e">
        <f t="shared" ca="1" si="25"/>
        <v>#VALUE!</v>
      </c>
    </row>
    <row r="245" spans="23:26" ht="18" customHeight="1">
      <c r="W245" s="27" t="e">
        <f ca="1">IF((W244-1)&gt;=$W$79,W244-1,0)</f>
        <v>#VALUE!</v>
      </c>
      <c r="X245" s="17" t="e">
        <f ca="1">X244</f>
        <v>#VALUE!</v>
      </c>
      <c r="Y245" s="17" t="e">
        <f ca="1">W245*X245</f>
        <v>#VALUE!</v>
      </c>
      <c r="Z245" s="28" t="e">
        <f ca="1">IF(OR((Y245*$N$24/1000)&gt;$N$27,(Y245*$N$24/1000)=0),"NG","OK")</f>
        <v>#VALUE!</v>
      </c>
    </row>
    <row r="246" spans="23:26" ht="18" customHeight="1">
      <c r="W246" s="27" t="e">
        <f t="shared" ref="W246:W263" ca="1" si="34">IF((W245-1)&gt;=$W$79,W245-1,0)</f>
        <v>#VALUE!</v>
      </c>
      <c r="X246" s="17" t="e">
        <f t="shared" ref="X246:X263" ca="1" si="35">X245</f>
        <v>#VALUE!</v>
      </c>
      <c r="Y246" s="17" t="e">
        <f t="shared" ref="Y246:Y263" ca="1" si="36">W246*X246</f>
        <v>#VALUE!</v>
      </c>
      <c r="Z246" s="28" t="e">
        <f t="shared" ref="Z246:Z263" ca="1" si="37">IF(OR((Y246*$N$24/1000)&gt;$N$27,(Y246*$N$24/1000)=0),"NG","OK")</f>
        <v>#VALUE!</v>
      </c>
    </row>
    <row r="247" spans="23:26" ht="18" customHeight="1">
      <c r="W247" s="27" t="e">
        <f t="shared" ca="1" si="34"/>
        <v>#VALUE!</v>
      </c>
      <c r="X247" s="17" t="e">
        <f t="shared" ca="1" si="35"/>
        <v>#VALUE!</v>
      </c>
      <c r="Y247" s="17" t="e">
        <f t="shared" ca="1" si="36"/>
        <v>#VALUE!</v>
      </c>
      <c r="Z247" s="28" t="e">
        <f t="shared" ca="1" si="37"/>
        <v>#VALUE!</v>
      </c>
    </row>
    <row r="248" spans="23:26" ht="18" customHeight="1">
      <c r="W248" s="27" t="e">
        <f t="shared" ca="1" si="34"/>
        <v>#VALUE!</v>
      </c>
      <c r="X248" s="17" t="e">
        <f t="shared" ca="1" si="35"/>
        <v>#VALUE!</v>
      </c>
      <c r="Y248" s="17" t="e">
        <f t="shared" ca="1" si="36"/>
        <v>#VALUE!</v>
      </c>
      <c r="Z248" s="28" t="e">
        <f t="shared" ca="1" si="37"/>
        <v>#VALUE!</v>
      </c>
    </row>
    <row r="249" spans="23:26" ht="18" customHeight="1">
      <c r="W249" s="27" t="e">
        <f t="shared" ca="1" si="34"/>
        <v>#VALUE!</v>
      </c>
      <c r="X249" s="17" t="e">
        <f t="shared" ca="1" si="35"/>
        <v>#VALUE!</v>
      </c>
      <c r="Y249" s="17" t="e">
        <f t="shared" ca="1" si="36"/>
        <v>#VALUE!</v>
      </c>
      <c r="Z249" s="28" t="e">
        <f t="shared" ca="1" si="37"/>
        <v>#VALUE!</v>
      </c>
    </row>
    <row r="250" spans="23:26" ht="18" customHeight="1">
      <c r="W250" s="27" t="e">
        <f t="shared" ca="1" si="34"/>
        <v>#VALUE!</v>
      </c>
      <c r="X250" s="17" t="e">
        <f t="shared" ca="1" si="35"/>
        <v>#VALUE!</v>
      </c>
      <c r="Y250" s="17" t="e">
        <f t="shared" ca="1" si="36"/>
        <v>#VALUE!</v>
      </c>
      <c r="Z250" s="28" t="e">
        <f t="shared" ca="1" si="37"/>
        <v>#VALUE!</v>
      </c>
    </row>
    <row r="251" spans="23:26" ht="18" customHeight="1">
      <c r="W251" s="27" t="e">
        <f t="shared" ca="1" si="34"/>
        <v>#VALUE!</v>
      </c>
      <c r="X251" s="17" t="e">
        <f t="shared" ca="1" si="35"/>
        <v>#VALUE!</v>
      </c>
      <c r="Y251" s="17" t="e">
        <f t="shared" ca="1" si="36"/>
        <v>#VALUE!</v>
      </c>
      <c r="Z251" s="28" t="e">
        <f t="shared" ca="1" si="37"/>
        <v>#VALUE!</v>
      </c>
    </row>
    <row r="252" spans="23:26" ht="18" customHeight="1">
      <c r="W252" s="27" t="e">
        <f t="shared" ca="1" si="34"/>
        <v>#VALUE!</v>
      </c>
      <c r="X252" s="17" t="e">
        <f t="shared" ca="1" si="35"/>
        <v>#VALUE!</v>
      </c>
      <c r="Y252" s="17" t="e">
        <f t="shared" ca="1" si="36"/>
        <v>#VALUE!</v>
      </c>
      <c r="Z252" s="28" t="e">
        <f t="shared" ca="1" si="37"/>
        <v>#VALUE!</v>
      </c>
    </row>
    <row r="253" spans="23:26" ht="18" customHeight="1">
      <c r="W253" s="27" t="e">
        <f t="shared" ca="1" si="34"/>
        <v>#VALUE!</v>
      </c>
      <c r="X253" s="17" t="e">
        <f t="shared" ca="1" si="35"/>
        <v>#VALUE!</v>
      </c>
      <c r="Y253" s="17" t="e">
        <f t="shared" ca="1" si="36"/>
        <v>#VALUE!</v>
      </c>
      <c r="Z253" s="28" t="e">
        <f t="shared" ca="1" si="37"/>
        <v>#VALUE!</v>
      </c>
    </row>
    <row r="254" spans="23:26" ht="18" customHeight="1">
      <c r="W254" s="27" t="e">
        <f t="shared" ca="1" si="34"/>
        <v>#VALUE!</v>
      </c>
      <c r="X254" s="17" t="e">
        <f t="shared" ca="1" si="35"/>
        <v>#VALUE!</v>
      </c>
      <c r="Y254" s="17" t="e">
        <f t="shared" ca="1" si="36"/>
        <v>#VALUE!</v>
      </c>
      <c r="Z254" s="28" t="e">
        <f t="shared" ca="1" si="37"/>
        <v>#VALUE!</v>
      </c>
    </row>
    <row r="255" spans="23:26" ht="18" customHeight="1">
      <c r="W255" s="27" t="e">
        <f t="shared" ca="1" si="34"/>
        <v>#VALUE!</v>
      </c>
      <c r="X255" s="17" t="e">
        <f t="shared" ca="1" si="35"/>
        <v>#VALUE!</v>
      </c>
      <c r="Y255" s="17" t="e">
        <f t="shared" ca="1" si="36"/>
        <v>#VALUE!</v>
      </c>
      <c r="Z255" s="28" t="e">
        <f t="shared" ca="1" si="37"/>
        <v>#VALUE!</v>
      </c>
    </row>
    <row r="256" spans="23:26" ht="18" customHeight="1">
      <c r="W256" s="27" t="e">
        <f t="shared" ca="1" si="34"/>
        <v>#VALUE!</v>
      </c>
      <c r="X256" s="17" t="e">
        <f t="shared" ca="1" si="35"/>
        <v>#VALUE!</v>
      </c>
      <c r="Y256" s="17" t="e">
        <f t="shared" ca="1" si="36"/>
        <v>#VALUE!</v>
      </c>
      <c r="Z256" s="28" t="e">
        <f t="shared" ca="1" si="37"/>
        <v>#VALUE!</v>
      </c>
    </row>
    <row r="257" spans="23:26" ht="18" customHeight="1">
      <c r="W257" s="27" t="e">
        <f t="shared" ca="1" si="34"/>
        <v>#VALUE!</v>
      </c>
      <c r="X257" s="17" t="e">
        <f t="shared" ca="1" si="35"/>
        <v>#VALUE!</v>
      </c>
      <c r="Y257" s="17" t="e">
        <f t="shared" ca="1" si="36"/>
        <v>#VALUE!</v>
      </c>
      <c r="Z257" s="28" t="e">
        <f t="shared" ca="1" si="37"/>
        <v>#VALUE!</v>
      </c>
    </row>
    <row r="258" spans="23:26" ht="18" customHeight="1">
      <c r="W258" s="27" t="e">
        <f t="shared" ca="1" si="34"/>
        <v>#VALUE!</v>
      </c>
      <c r="X258" s="17" t="e">
        <f t="shared" ca="1" si="35"/>
        <v>#VALUE!</v>
      </c>
      <c r="Y258" s="17" t="e">
        <f t="shared" ca="1" si="36"/>
        <v>#VALUE!</v>
      </c>
      <c r="Z258" s="28" t="e">
        <f t="shared" ca="1" si="37"/>
        <v>#VALUE!</v>
      </c>
    </row>
    <row r="259" spans="23:26" ht="18" customHeight="1">
      <c r="W259" s="27" t="e">
        <f t="shared" ca="1" si="34"/>
        <v>#VALUE!</v>
      </c>
      <c r="X259" s="17" t="e">
        <f t="shared" ca="1" si="35"/>
        <v>#VALUE!</v>
      </c>
      <c r="Y259" s="17" t="e">
        <f t="shared" ca="1" si="36"/>
        <v>#VALUE!</v>
      </c>
      <c r="Z259" s="28" t="e">
        <f t="shared" ca="1" si="37"/>
        <v>#VALUE!</v>
      </c>
    </row>
    <row r="260" spans="23:26" ht="18" customHeight="1">
      <c r="W260" s="27" t="e">
        <f t="shared" ca="1" si="34"/>
        <v>#VALUE!</v>
      </c>
      <c r="X260" s="17" t="e">
        <f t="shared" ca="1" si="35"/>
        <v>#VALUE!</v>
      </c>
      <c r="Y260" s="17" t="e">
        <f t="shared" ca="1" si="36"/>
        <v>#VALUE!</v>
      </c>
      <c r="Z260" s="28" t="e">
        <f t="shared" ca="1" si="37"/>
        <v>#VALUE!</v>
      </c>
    </row>
    <row r="261" spans="23:26" ht="18" customHeight="1">
      <c r="W261" s="27" t="e">
        <f t="shared" ca="1" si="34"/>
        <v>#VALUE!</v>
      </c>
      <c r="X261" s="17" t="e">
        <f t="shared" ca="1" si="35"/>
        <v>#VALUE!</v>
      </c>
      <c r="Y261" s="17" t="e">
        <f t="shared" ca="1" si="36"/>
        <v>#VALUE!</v>
      </c>
      <c r="Z261" s="28" t="e">
        <f t="shared" ca="1" si="37"/>
        <v>#VALUE!</v>
      </c>
    </row>
    <row r="262" spans="23:26" ht="18" customHeight="1">
      <c r="W262" s="27" t="e">
        <f t="shared" ca="1" si="34"/>
        <v>#VALUE!</v>
      </c>
      <c r="X262" s="17" t="e">
        <f t="shared" ca="1" si="35"/>
        <v>#VALUE!</v>
      </c>
      <c r="Y262" s="17" t="e">
        <f t="shared" ca="1" si="36"/>
        <v>#VALUE!</v>
      </c>
      <c r="Z262" s="28" t="e">
        <f t="shared" ca="1" si="37"/>
        <v>#VALUE!</v>
      </c>
    </row>
    <row r="263" spans="23:26" ht="18" customHeight="1" thickBot="1">
      <c r="W263" s="29" t="e">
        <f t="shared" ca="1" si="34"/>
        <v>#VALUE!</v>
      </c>
      <c r="X263" s="25" t="e">
        <f t="shared" ca="1" si="35"/>
        <v>#VALUE!</v>
      </c>
      <c r="Y263" s="25" t="e">
        <f t="shared" ca="1" si="36"/>
        <v>#VALUE!</v>
      </c>
      <c r="Z263" s="30" t="e">
        <f t="shared" ca="1" si="37"/>
        <v>#VALUE!</v>
      </c>
    </row>
    <row r="264" spans="23:26" ht="18" customHeight="1">
      <c r="W264" t="s">
        <v>126</v>
      </c>
    </row>
    <row r="265" spans="23:26" ht="18" customHeight="1" thickBot="1">
      <c r="W265" s="18" t="s">
        <v>122</v>
      </c>
      <c r="X265" s="18" t="s">
        <v>123</v>
      </c>
      <c r="Y265" s="18" t="s">
        <v>124</v>
      </c>
      <c r="Z265" s="18" t="s">
        <v>50</v>
      </c>
    </row>
    <row r="266" spans="23:26" ht="18" customHeight="1">
      <c r="W266" s="23" t="str">
        <f t="array" aca="1" ref="W266" ca="1">IFERROR(INDEX($W$84:$Z$263,MATCH(LARGE(($Z$84:$Z$263="OK")*1/ROW($W$84:$W$263),ROWS($W$266:$W266)),1/ROW($W$84:$W$263),0),COLUMNS($W$265:W$265)),"")</f>
        <v/>
      </c>
      <c r="X266" s="19" t="str">
        <f t="array" aca="1" ref="X266" ca="1">IFERROR(INDEX($W$84:$Z$263,MATCH(LARGE(($Z$84:$Z$263="OK")*1/ROW($W$84:$W$263),ROWS($W$266:$W266)),1/ROW($W$84:$W$263),0),COLUMNS($W$265:X$265)),"")</f>
        <v/>
      </c>
      <c r="Y266" s="19" t="str">
        <f t="array" aca="1" ref="Y266" ca="1">IFERROR(INDEX($W$84:$Z$263,MATCH(LARGE(($Z$84:$Z$263="OK")*1/ROW($W$84:$W$263),ROWS($W$266:$W266)),1/ROW($W$84:$W$263),0),COLUMNS($W$265:Y$265)),"")</f>
        <v/>
      </c>
      <c r="Z266" s="20" t="str">
        <f t="array" aca="1" ref="Z266" ca="1">IFERROR(INDEX($W$84:$Z$263,MATCH(LARGE(($Z$84:$Z$263="OK")*1/ROW($W$84:$W$263),ROWS($W$266:$W266)),1/ROW($W$84:$W$263),0),COLUMNS($W$265:Z$265)),"")</f>
        <v/>
      </c>
    </row>
    <row r="267" spans="23:26" ht="18" customHeight="1">
      <c r="W267" s="21" t="str">
        <f t="array" aca="1" ref="W267" ca="1">IFERROR(INDEX($W$84:$Z$263,MATCH(LARGE(($Z$84:$Z$263="OK")*1/ROW($W$84:$W$263),ROWS($W$266:$W267)),1/ROW($W$84:$W$263),0),COLUMNS($W$265:W$265)),"")</f>
        <v/>
      </c>
      <c r="X267" s="16" t="str">
        <f t="array" aca="1" ref="X267" ca="1">IFERROR(INDEX($W$84:$Z$263,MATCH(LARGE(($Z$84:$Z$263="OK")*1/ROW($W$84:$W$263),ROWS($W$266:$W267)),1/ROW($W$84:$W$263),0),COLUMNS($W$265:X$265)),"")</f>
        <v/>
      </c>
      <c r="Y267" s="16" t="str">
        <f t="array" aca="1" ref="Y267" ca="1">IFERROR(INDEX($W$84:$Z$263,MATCH(LARGE(($Z$84:$Z$263="OK")*1/ROW($W$84:$W$263),ROWS($W$266:$W267)),1/ROW($W$84:$W$263),0),COLUMNS($W$265:Y$265)),"")</f>
        <v/>
      </c>
      <c r="Z267" s="22" t="str">
        <f t="array" aca="1" ref="Z267" ca="1">IFERROR(INDEX($W$84:$Z$263,MATCH(LARGE(($Z$84:$Z$263="OK")*1/ROW($W$84:$W$263),ROWS($W$266:$W267)),1/ROW($W$84:$W$263),0),COLUMNS($W$265:Z$265)),"")</f>
        <v/>
      </c>
    </row>
    <row r="268" spans="23:26" ht="18" customHeight="1">
      <c r="W268" s="21" t="str">
        <f t="array" aca="1" ref="W268" ca="1">IFERROR(INDEX($W$84:$Z$263,MATCH(LARGE(($Z$84:$Z$263="OK")*1/ROW($W$84:$W$263),ROWS($W$266:$W268)),1/ROW($W$84:$W$263),0),COLUMNS($W$265:W$265)),"")</f>
        <v/>
      </c>
      <c r="X268" s="16" t="str">
        <f t="array" aca="1" ref="X268" ca="1">IFERROR(INDEX($W$84:$Z$263,MATCH(LARGE(($Z$84:$Z$263="OK")*1/ROW($W$84:$W$263),ROWS($W$266:$W268)),1/ROW($W$84:$W$263),0),COLUMNS($W$265:X$265)),"")</f>
        <v/>
      </c>
      <c r="Y268" s="16" t="str">
        <f t="array" aca="1" ref="Y268" ca="1">IFERROR(INDEX($W$84:$Z$263,MATCH(LARGE(($Z$84:$Z$263="OK")*1/ROW($W$84:$W$263),ROWS($W$266:$W268)),1/ROW($W$84:$W$263),0),COLUMNS($W$265:Y$265)),"")</f>
        <v/>
      </c>
      <c r="Z268" s="22" t="str">
        <f t="array" aca="1" ref="Z268" ca="1">IFERROR(INDEX($W$84:$Z$263,MATCH(LARGE(($Z$84:$Z$263="OK")*1/ROW($W$84:$W$263),ROWS($W$266:$W268)),1/ROW($W$84:$W$263),0),COLUMNS($W$265:Z$265)),"")</f>
        <v/>
      </c>
    </row>
    <row r="269" spans="23:26" ht="18" customHeight="1">
      <c r="W269" s="21" t="str">
        <f t="array" aca="1" ref="W269" ca="1">IFERROR(INDEX($W$84:$Z$263,MATCH(LARGE(($Z$84:$Z$263="OK")*1/ROW($W$84:$W$263),ROWS($W$266:$W269)),1/ROW($W$84:$W$263),0),COLUMNS($W$265:W$265)),"")</f>
        <v/>
      </c>
      <c r="X269" s="16" t="str">
        <f t="array" aca="1" ref="X269" ca="1">IFERROR(INDEX($W$84:$Z$263,MATCH(LARGE(($Z$84:$Z$263="OK")*1/ROW($W$84:$W$263),ROWS($W$266:$W269)),1/ROW($W$84:$W$263),0),COLUMNS($W$265:X$265)),"")</f>
        <v/>
      </c>
      <c r="Y269" s="16" t="str">
        <f t="array" aca="1" ref="Y269" ca="1">IFERROR(INDEX($W$84:$Z$263,MATCH(LARGE(($Z$84:$Z$263="OK")*1/ROW($W$84:$W$263),ROWS($W$266:$W269)),1/ROW($W$84:$W$263),0),COLUMNS($W$265:Y$265)),"")</f>
        <v/>
      </c>
      <c r="Z269" s="22" t="str">
        <f t="array" aca="1" ref="Z269" ca="1">IFERROR(INDEX($W$84:$Z$263,MATCH(LARGE(($Z$84:$Z$263="OK")*1/ROW($W$84:$W$263),ROWS($W$266:$W269)),1/ROW($W$84:$W$263),0),COLUMNS($W$265:Z$265)),"")</f>
        <v/>
      </c>
    </row>
    <row r="270" spans="23:26" ht="18" customHeight="1">
      <c r="W270" s="21" t="str">
        <f t="array" aca="1" ref="W270" ca="1">IFERROR(INDEX($W$84:$Z$263,MATCH(LARGE(($Z$84:$Z$263="OK")*1/ROW($W$84:$W$263),ROWS($W$266:$W270)),1/ROW($W$84:$W$263),0),COLUMNS($W$265:W$265)),"")</f>
        <v/>
      </c>
      <c r="X270" s="16" t="str">
        <f t="array" aca="1" ref="X270" ca="1">IFERROR(INDEX($W$84:$Z$263,MATCH(LARGE(($Z$84:$Z$263="OK")*1/ROW($W$84:$W$263),ROWS($W$266:$W270)),1/ROW($W$84:$W$263),0),COLUMNS($W$265:X$265)),"")</f>
        <v/>
      </c>
      <c r="Y270" s="16" t="str">
        <f t="array" aca="1" ref="Y270" ca="1">IFERROR(INDEX($W$84:$Z$263,MATCH(LARGE(($Z$84:$Z$263="OK")*1/ROW($W$84:$W$263),ROWS($W$266:$W270)),1/ROW($W$84:$W$263),0),COLUMNS($W$265:Y$265)),"")</f>
        <v/>
      </c>
      <c r="Z270" s="22" t="str">
        <f t="array" aca="1" ref="Z270" ca="1">IFERROR(INDEX($W$84:$Z$263,MATCH(LARGE(($Z$84:$Z$263="OK")*1/ROW($W$84:$W$263),ROWS($W$266:$W270)),1/ROW($W$84:$W$263),0),COLUMNS($W$265:Z$265)),"")</f>
        <v/>
      </c>
    </row>
    <row r="271" spans="23:26" ht="18" customHeight="1">
      <c r="W271" s="21" t="str">
        <f t="array" aca="1" ref="W271" ca="1">IFERROR(INDEX($W$84:$Z$263,MATCH(LARGE(($Z$84:$Z$263="OK")*1/ROW($W$84:$W$263),ROWS($W$266:$W271)),1/ROW($W$84:$W$263),0),COLUMNS($W$265:W$265)),"")</f>
        <v/>
      </c>
      <c r="X271" s="16" t="str">
        <f t="array" aca="1" ref="X271" ca="1">IFERROR(INDEX($W$84:$Z$263,MATCH(LARGE(($Z$84:$Z$263="OK")*1/ROW($W$84:$W$263),ROWS($W$266:$W271)),1/ROW($W$84:$W$263),0),COLUMNS($W$265:X$265)),"")</f>
        <v/>
      </c>
      <c r="Y271" s="16" t="str">
        <f t="array" aca="1" ref="Y271" ca="1">IFERROR(INDEX($W$84:$Z$263,MATCH(LARGE(($Z$84:$Z$263="OK")*1/ROW($W$84:$W$263),ROWS($W$266:$W271)),1/ROW($W$84:$W$263),0),COLUMNS($W$265:Y$265)),"")</f>
        <v/>
      </c>
      <c r="Z271" s="22" t="str">
        <f t="array" aca="1" ref="Z271" ca="1">IFERROR(INDEX($W$84:$Z$263,MATCH(LARGE(($Z$84:$Z$263="OK")*1/ROW($W$84:$W$263),ROWS($W$266:$W271)),1/ROW($W$84:$W$263),0),COLUMNS($W$265:Z$265)),"")</f>
        <v/>
      </c>
    </row>
    <row r="272" spans="23:26" ht="18" customHeight="1">
      <c r="W272" s="21" t="str">
        <f t="array" aca="1" ref="W272" ca="1">IFERROR(INDEX($W$84:$Z$263,MATCH(LARGE(($Z$84:$Z$263="OK")*1/ROW($W$84:$W$263),ROWS($W$266:$W272)),1/ROW($W$84:$W$263),0),COLUMNS($W$265:W$265)),"")</f>
        <v/>
      </c>
      <c r="X272" s="16" t="str">
        <f t="array" aca="1" ref="X272" ca="1">IFERROR(INDEX($W$84:$Z$263,MATCH(LARGE(($Z$84:$Z$263="OK")*1/ROW($W$84:$W$263),ROWS($W$266:$W272)),1/ROW($W$84:$W$263),0),COLUMNS($W$265:X$265)),"")</f>
        <v/>
      </c>
      <c r="Y272" s="16" t="str">
        <f t="array" aca="1" ref="Y272" ca="1">IFERROR(INDEX($W$84:$Z$263,MATCH(LARGE(($Z$84:$Z$263="OK")*1/ROW($W$84:$W$263),ROWS($W$266:$W272)),1/ROW($W$84:$W$263),0),COLUMNS($W$265:Y$265)),"")</f>
        <v/>
      </c>
      <c r="Z272" s="22" t="str">
        <f t="array" aca="1" ref="Z272" ca="1">IFERROR(INDEX($W$84:$Z$263,MATCH(LARGE(($Z$84:$Z$263="OK")*1/ROW($W$84:$W$263),ROWS($W$266:$W272)),1/ROW($W$84:$W$263),0),COLUMNS($W$265:Z$265)),"")</f>
        <v/>
      </c>
    </row>
    <row r="273" spans="23:26" ht="18" customHeight="1">
      <c r="W273" s="21" t="str">
        <f t="array" aca="1" ref="W273" ca="1">IFERROR(INDEX($W$84:$Z$263,MATCH(LARGE(($Z$84:$Z$263="OK")*1/ROW($W$84:$W$263),ROWS($W$266:$W273)),1/ROW($W$84:$W$263),0),COLUMNS($W$265:W$265)),"")</f>
        <v/>
      </c>
      <c r="X273" s="16" t="str">
        <f t="array" aca="1" ref="X273" ca="1">IFERROR(INDEX($W$84:$Z$263,MATCH(LARGE(($Z$84:$Z$263="OK")*1/ROW($W$84:$W$263),ROWS($W$266:$W273)),1/ROW($W$84:$W$263),0),COLUMNS($W$265:X$265)),"")</f>
        <v/>
      </c>
      <c r="Y273" s="16" t="str">
        <f t="array" aca="1" ref="Y273" ca="1">IFERROR(INDEX($W$84:$Z$263,MATCH(LARGE(($Z$84:$Z$263="OK")*1/ROW($W$84:$W$263),ROWS($W$266:$W273)),1/ROW($W$84:$W$263),0),COLUMNS($W$265:Y$265)),"")</f>
        <v/>
      </c>
      <c r="Z273" s="22" t="str">
        <f t="array" aca="1" ref="Z273" ca="1">IFERROR(INDEX($W$84:$Z$263,MATCH(LARGE(($Z$84:$Z$263="OK")*1/ROW($W$84:$W$263),ROWS($W$266:$W273)),1/ROW($W$84:$W$263),0),COLUMNS($W$265:Z$265)),"")</f>
        <v/>
      </c>
    </row>
    <row r="274" spans="23:26" ht="18" customHeight="1">
      <c r="W274" s="21" t="str">
        <f t="array" aca="1" ref="W274" ca="1">IFERROR(INDEX($W$84:$Z$263,MATCH(LARGE(($Z$84:$Z$263="OK")*1/ROW($W$84:$W$263),ROWS($W$266:$W274)),1/ROW($W$84:$W$263),0),COLUMNS($W$265:W$265)),"")</f>
        <v/>
      </c>
      <c r="X274" s="16" t="str">
        <f t="array" aca="1" ref="X274" ca="1">IFERROR(INDEX($W$84:$Z$263,MATCH(LARGE(($Z$84:$Z$263="OK")*1/ROW($W$84:$W$263),ROWS($W$266:$W274)),1/ROW($W$84:$W$263),0),COLUMNS($W$265:X$265)),"")</f>
        <v/>
      </c>
      <c r="Y274" s="16" t="str">
        <f t="array" aca="1" ref="Y274" ca="1">IFERROR(INDEX($W$84:$Z$263,MATCH(LARGE(($Z$84:$Z$263="OK")*1/ROW($W$84:$W$263),ROWS($W$266:$W274)),1/ROW($W$84:$W$263),0),COLUMNS($W$265:Y$265)),"")</f>
        <v/>
      </c>
      <c r="Z274" s="22" t="str">
        <f t="array" aca="1" ref="Z274" ca="1">IFERROR(INDEX($W$84:$Z$263,MATCH(LARGE(($Z$84:$Z$263="OK")*1/ROW($W$84:$W$263),ROWS($W$266:$W274)),1/ROW($W$84:$W$263),0),COLUMNS($W$265:Z$265)),"")</f>
        <v/>
      </c>
    </row>
    <row r="275" spans="23:26" ht="18" customHeight="1">
      <c r="W275" s="21" t="str">
        <f t="array" aca="1" ref="W275" ca="1">IFERROR(INDEX($W$84:$Z$263,MATCH(LARGE(($Z$84:$Z$263="OK")*1/ROW($W$84:$W$263),ROWS($W$266:$W275)),1/ROW($W$84:$W$263),0),COLUMNS($W$265:W$265)),"")</f>
        <v/>
      </c>
      <c r="X275" s="16" t="str">
        <f t="array" aca="1" ref="X275" ca="1">IFERROR(INDEX($W$84:$Z$263,MATCH(LARGE(($Z$84:$Z$263="OK")*1/ROW($W$84:$W$263),ROWS($W$266:$W275)),1/ROW($W$84:$W$263),0),COLUMNS($W$265:X$265)),"")</f>
        <v/>
      </c>
      <c r="Y275" s="16" t="str">
        <f t="array" aca="1" ref="Y275" ca="1">IFERROR(INDEX($W$84:$Z$263,MATCH(LARGE(($Z$84:$Z$263="OK")*1/ROW($W$84:$W$263),ROWS($W$266:$W275)),1/ROW($W$84:$W$263),0),COLUMNS($W$265:Y$265)),"")</f>
        <v/>
      </c>
      <c r="Z275" s="22" t="str">
        <f t="array" aca="1" ref="Z275" ca="1">IFERROR(INDEX($W$84:$Z$263,MATCH(LARGE(($Z$84:$Z$263="OK")*1/ROW($W$84:$W$263),ROWS($W$266:$W275)),1/ROW($W$84:$W$263),0),COLUMNS($W$265:Z$265)),"")</f>
        <v/>
      </c>
    </row>
    <row r="276" spans="23:26" ht="18" customHeight="1">
      <c r="W276" s="21" t="str">
        <f t="array" aca="1" ref="W276" ca="1">IFERROR(INDEX($W$84:$Z$263,MATCH(LARGE(($Z$84:$Z$263="OK")*1/ROW($W$84:$W$263),ROWS($W$266:$W276)),1/ROW($W$84:$W$263),0),COLUMNS($W$265:W$265)),"")</f>
        <v/>
      </c>
      <c r="X276" s="16" t="str">
        <f t="array" aca="1" ref="X276" ca="1">IFERROR(INDEX($W$84:$Z$263,MATCH(LARGE(($Z$84:$Z$263="OK")*1/ROW($W$84:$W$263),ROWS($W$266:$W276)),1/ROW($W$84:$W$263),0),COLUMNS($W$265:X$265)),"")</f>
        <v/>
      </c>
      <c r="Y276" s="16" t="str">
        <f t="array" aca="1" ref="Y276" ca="1">IFERROR(INDEX($W$84:$Z$263,MATCH(LARGE(($Z$84:$Z$263="OK")*1/ROW($W$84:$W$263),ROWS($W$266:$W276)),1/ROW($W$84:$W$263),0),COLUMNS($W$265:Y$265)),"")</f>
        <v/>
      </c>
      <c r="Z276" s="22" t="str">
        <f t="array" aca="1" ref="Z276" ca="1">IFERROR(INDEX($W$84:$Z$263,MATCH(LARGE(($Z$84:$Z$263="OK")*1/ROW($W$84:$W$263),ROWS($W$266:$W276)),1/ROW($W$84:$W$263),0),COLUMNS($W$265:Z$265)),"")</f>
        <v/>
      </c>
    </row>
    <row r="277" spans="23:26" ht="18" customHeight="1">
      <c r="W277" s="21" t="str">
        <f t="array" aca="1" ref="W277" ca="1">IFERROR(INDEX($W$84:$Z$263,MATCH(LARGE(($Z$84:$Z$263="OK")*1/ROW($W$84:$W$263),ROWS($W$266:$W277)),1/ROW($W$84:$W$263),0),COLUMNS($W$265:W$265)),"")</f>
        <v/>
      </c>
      <c r="X277" s="16" t="str">
        <f t="array" aca="1" ref="X277" ca="1">IFERROR(INDEX($W$84:$Z$263,MATCH(LARGE(($Z$84:$Z$263="OK")*1/ROW($W$84:$W$263),ROWS($W$266:$W277)),1/ROW($W$84:$W$263),0),COLUMNS($W$265:X$265)),"")</f>
        <v/>
      </c>
      <c r="Y277" s="16" t="str">
        <f t="array" aca="1" ref="Y277" ca="1">IFERROR(INDEX($W$84:$Z$263,MATCH(LARGE(($Z$84:$Z$263="OK")*1/ROW($W$84:$W$263),ROWS($W$266:$W277)),1/ROW($W$84:$W$263),0),COLUMNS($W$265:Y$265)),"")</f>
        <v/>
      </c>
      <c r="Z277" s="22" t="str">
        <f t="array" aca="1" ref="Z277" ca="1">IFERROR(INDEX($W$84:$Z$263,MATCH(LARGE(($Z$84:$Z$263="OK")*1/ROW($W$84:$W$263),ROWS($W$266:$W277)),1/ROW($W$84:$W$263),0),COLUMNS($W$265:Z$265)),"")</f>
        <v/>
      </c>
    </row>
    <row r="278" spans="23:26" ht="18" customHeight="1">
      <c r="W278" s="21" t="str">
        <f t="array" aca="1" ref="W278" ca="1">IFERROR(INDEX($W$84:$Z$263,MATCH(LARGE(($Z$84:$Z$263="OK")*1/ROW($W$84:$W$263),ROWS($W$266:$W278)),1/ROW($W$84:$W$263),0),COLUMNS($W$265:W$265)),"")</f>
        <v/>
      </c>
      <c r="X278" s="16" t="str">
        <f t="array" aca="1" ref="X278" ca="1">IFERROR(INDEX($W$84:$Z$263,MATCH(LARGE(($Z$84:$Z$263="OK")*1/ROW($W$84:$W$263),ROWS($W$266:$W278)),1/ROW($W$84:$W$263),0),COLUMNS($W$265:X$265)),"")</f>
        <v/>
      </c>
      <c r="Y278" s="16" t="str">
        <f t="array" aca="1" ref="Y278" ca="1">IFERROR(INDEX($W$84:$Z$263,MATCH(LARGE(($Z$84:$Z$263="OK")*1/ROW($W$84:$W$263),ROWS($W$266:$W278)),1/ROW($W$84:$W$263),0),COLUMNS($W$265:Y$265)),"")</f>
        <v/>
      </c>
      <c r="Z278" s="22" t="str">
        <f t="array" aca="1" ref="Z278" ca="1">IFERROR(INDEX($W$84:$Z$263,MATCH(LARGE(($Z$84:$Z$263="OK")*1/ROW($W$84:$W$263),ROWS($W$266:$W278)),1/ROW($W$84:$W$263),0),COLUMNS($W$265:Z$265)),"")</f>
        <v/>
      </c>
    </row>
    <row r="279" spans="23:26" ht="18" customHeight="1">
      <c r="W279" s="21" t="str">
        <f t="array" aca="1" ref="W279" ca="1">IFERROR(INDEX($W$84:$Z$263,MATCH(LARGE(($Z$84:$Z$263="OK")*1/ROW($W$84:$W$263),ROWS($W$266:$W279)),1/ROW($W$84:$W$263),0),COLUMNS($W$265:W$265)),"")</f>
        <v/>
      </c>
      <c r="X279" s="16" t="str">
        <f t="array" aca="1" ref="X279" ca="1">IFERROR(INDEX($W$84:$Z$263,MATCH(LARGE(($Z$84:$Z$263="OK")*1/ROW($W$84:$W$263),ROWS($W$266:$W279)),1/ROW($W$84:$W$263),0),COLUMNS($W$265:X$265)),"")</f>
        <v/>
      </c>
      <c r="Y279" s="16" t="str">
        <f t="array" aca="1" ref="Y279" ca="1">IFERROR(INDEX($W$84:$Z$263,MATCH(LARGE(($Z$84:$Z$263="OK")*1/ROW($W$84:$W$263),ROWS($W$266:$W279)),1/ROW($W$84:$W$263),0),COLUMNS($W$265:Y$265)),"")</f>
        <v/>
      </c>
      <c r="Z279" s="22" t="str">
        <f t="array" aca="1" ref="Z279" ca="1">IFERROR(INDEX($W$84:$Z$263,MATCH(LARGE(($Z$84:$Z$263="OK")*1/ROW($W$84:$W$263),ROWS($W$266:$W279)),1/ROW($W$84:$W$263),0),COLUMNS($W$265:Z$265)),"")</f>
        <v/>
      </c>
    </row>
    <row r="280" spans="23:26" ht="18" customHeight="1">
      <c r="W280" s="21" t="str">
        <f t="array" aca="1" ref="W280" ca="1">IFERROR(INDEX($W$84:$Z$263,MATCH(LARGE(($Z$84:$Z$263="OK")*1/ROW($W$84:$W$263),ROWS($W$266:$W280)),1/ROW($W$84:$W$263),0),COLUMNS($W$265:W$265)),"")</f>
        <v/>
      </c>
      <c r="X280" s="16" t="str">
        <f t="array" aca="1" ref="X280" ca="1">IFERROR(INDEX($W$84:$Z$263,MATCH(LARGE(($Z$84:$Z$263="OK")*1/ROW($W$84:$W$263),ROWS($W$266:$W280)),1/ROW($W$84:$W$263),0),COLUMNS($W$265:X$265)),"")</f>
        <v/>
      </c>
      <c r="Y280" s="16" t="str">
        <f t="array" aca="1" ref="Y280" ca="1">IFERROR(INDEX($W$84:$Z$263,MATCH(LARGE(($Z$84:$Z$263="OK")*1/ROW($W$84:$W$263),ROWS($W$266:$W280)),1/ROW($W$84:$W$263),0),COLUMNS($W$265:Y$265)),"")</f>
        <v/>
      </c>
      <c r="Z280" s="22" t="str">
        <f t="array" aca="1" ref="Z280" ca="1">IFERROR(INDEX($W$84:$Z$263,MATCH(LARGE(($Z$84:$Z$263="OK")*1/ROW($W$84:$W$263),ROWS($W$266:$W280)),1/ROW($W$84:$W$263),0),COLUMNS($W$265:Z$265)),"")</f>
        <v/>
      </c>
    </row>
    <row r="281" spans="23:26" ht="18" customHeight="1">
      <c r="W281" s="21" t="str">
        <f t="array" aca="1" ref="W281" ca="1">IFERROR(INDEX($W$84:$Z$263,MATCH(LARGE(($Z$84:$Z$263="OK")*1/ROW($W$84:$W$263),ROWS($W$266:$W281)),1/ROW($W$84:$W$263),0),COLUMNS($W$265:W$265)),"")</f>
        <v/>
      </c>
      <c r="X281" s="16" t="str">
        <f t="array" aca="1" ref="X281" ca="1">IFERROR(INDEX($W$84:$Z$263,MATCH(LARGE(($Z$84:$Z$263="OK")*1/ROW($W$84:$W$263),ROWS($W$266:$W281)),1/ROW($W$84:$W$263),0),COLUMNS($W$265:X$265)),"")</f>
        <v/>
      </c>
      <c r="Y281" s="16" t="str">
        <f t="array" aca="1" ref="Y281" ca="1">IFERROR(INDEX($W$84:$Z$263,MATCH(LARGE(($Z$84:$Z$263="OK")*1/ROW($W$84:$W$263),ROWS($W$266:$W281)),1/ROW($W$84:$W$263),0),COLUMNS($W$265:Y$265)),"")</f>
        <v/>
      </c>
      <c r="Z281" s="22" t="str">
        <f t="array" aca="1" ref="Z281" ca="1">IFERROR(INDEX($W$84:$Z$263,MATCH(LARGE(($Z$84:$Z$263="OK")*1/ROW($W$84:$W$263),ROWS($W$266:$W281)),1/ROW($W$84:$W$263),0),COLUMNS($W$265:Z$265)),"")</f>
        <v/>
      </c>
    </row>
    <row r="282" spans="23:26" ht="18" customHeight="1">
      <c r="W282" s="21" t="str">
        <f t="array" aca="1" ref="W282" ca="1">IFERROR(INDEX($W$84:$Z$263,MATCH(LARGE(($Z$84:$Z$263="OK")*1/ROW($W$84:$W$263),ROWS($W$266:$W282)),1/ROW($W$84:$W$263),0),COLUMNS($W$265:W$265)),"")</f>
        <v/>
      </c>
      <c r="X282" s="16" t="str">
        <f t="array" aca="1" ref="X282" ca="1">IFERROR(INDEX($W$84:$Z$263,MATCH(LARGE(($Z$84:$Z$263="OK")*1/ROW($W$84:$W$263),ROWS($W$266:$W282)),1/ROW($W$84:$W$263),0),COLUMNS($W$265:X$265)),"")</f>
        <v/>
      </c>
      <c r="Y282" s="16" t="str">
        <f t="array" aca="1" ref="Y282" ca="1">IFERROR(INDEX($W$84:$Z$263,MATCH(LARGE(($Z$84:$Z$263="OK")*1/ROW($W$84:$W$263),ROWS($W$266:$W282)),1/ROW($W$84:$W$263),0),COLUMNS($W$265:Y$265)),"")</f>
        <v/>
      </c>
      <c r="Z282" s="22" t="str">
        <f t="array" aca="1" ref="Z282" ca="1">IFERROR(INDEX($W$84:$Z$263,MATCH(LARGE(($Z$84:$Z$263="OK")*1/ROW($W$84:$W$263),ROWS($W$266:$W282)),1/ROW($W$84:$W$263),0),COLUMNS($W$265:Z$265)),"")</f>
        <v/>
      </c>
    </row>
    <row r="283" spans="23:26" ht="18" customHeight="1">
      <c r="W283" s="21" t="str">
        <f t="array" aca="1" ref="W283" ca="1">IFERROR(INDEX($W$84:$Z$263,MATCH(LARGE(($Z$84:$Z$263="OK")*1/ROW($W$84:$W$263),ROWS($W$266:$W283)),1/ROW($W$84:$W$263),0),COLUMNS($W$265:W$265)),"")</f>
        <v/>
      </c>
      <c r="X283" s="16" t="str">
        <f t="array" aca="1" ref="X283" ca="1">IFERROR(INDEX($W$84:$Z$263,MATCH(LARGE(($Z$84:$Z$263="OK")*1/ROW($W$84:$W$263),ROWS($W$266:$W283)),1/ROW($W$84:$W$263),0),COLUMNS($W$265:X$265)),"")</f>
        <v/>
      </c>
      <c r="Y283" s="16" t="str">
        <f t="array" aca="1" ref="Y283" ca="1">IFERROR(INDEX($W$84:$Z$263,MATCH(LARGE(($Z$84:$Z$263="OK")*1/ROW($W$84:$W$263),ROWS($W$266:$W283)),1/ROW($W$84:$W$263),0),COLUMNS($W$265:Y$265)),"")</f>
        <v/>
      </c>
      <c r="Z283" s="22" t="str">
        <f t="array" aca="1" ref="Z283" ca="1">IFERROR(INDEX($W$84:$Z$263,MATCH(LARGE(($Z$84:$Z$263="OK")*1/ROW($W$84:$W$263),ROWS($W$266:$W283)),1/ROW($W$84:$W$263),0),COLUMNS($W$265:Z$265)),"")</f>
        <v/>
      </c>
    </row>
    <row r="284" spans="23:26" ht="18" customHeight="1">
      <c r="W284" s="21" t="str">
        <f t="array" aca="1" ref="W284" ca="1">IFERROR(INDEX($W$84:$Z$263,MATCH(LARGE(($Z$84:$Z$263="OK")*1/ROW($W$84:$W$263),ROWS($W$266:$W284)),1/ROW($W$84:$W$263),0),COLUMNS($W$265:W$265)),"")</f>
        <v/>
      </c>
      <c r="X284" s="16" t="str">
        <f t="array" aca="1" ref="X284" ca="1">IFERROR(INDEX($W$84:$Z$263,MATCH(LARGE(($Z$84:$Z$263="OK")*1/ROW($W$84:$W$263),ROWS($W$266:$W284)),1/ROW($W$84:$W$263),0),COLUMNS($W$265:X$265)),"")</f>
        <v/>
      </c>
      <c r="Y284" s="16" t="str">
        <f t="array" aca="1" ref="Y284" ca="1">IFERROR(INDEX($W$84:$Z$263,MATCH(LARGE(($Z$84:$Z$263="OK")*1/ROW($W$84:$W$263),ROWS($W$266:$W284)),1/ROW($W$84:$W$263),0),COLUMNS($W$265:Y$265)),"")</f>
        <v/>
      </c>
      <c r="Z284" s="22" t="str">
        <f t="array" aca="1" ref="Z284" ca="1">IFERROR(INDEX($W$84:$Z$263,MATCH(LARGE(($Z$84:$Z$263="OK")*1/ROW($W$84:$W$263),ROWS($W$266:$W284)),1/ROW($W$84:$W$263),0),COLUMNS($W$265:Z$265)),"")</f>
        <v/>
      </c>
    </row>
    <row r="285" spans="23:26" ht="18" customHeight="1" thickBot="1">
      <c r="W285" s="44" t="str">
        <f t="array" aca="1" ref="W285" ca="1">IFERROR(INDEX($W$84:$Z$263,MATCH(LARGE(($Z$84:$Z$263="OK")*1/ROW($W$84:$W$263),ROWS($W$266:$W285)),1/ROW($W$84:$W$263),0),COLUMNS($W$265:W$265)),"")</f>
        <v/>
      </c>
      <c r="X285" s="45" t="str">
        <f t="array" aca="1" ref="X285" ca="1">IFERROR(INDEX($W$84:$Z$263,MATCH(LARGE(($Z$84:$Z$263="OK")*1/ROW($W$84:$W$263),ROWS($W$266:$W285)),1/ROW($W$84:$W$263),0),COLUMNS($W$265:X$265)),"")</f>
        <v/>
      </c>
      <c r="Y285" s="45" t="str">
        <f t="array" aca="1" ref="Y285" ca="1">IFERROR(INDEX($W$84:$Z$263,MATCH(LARGE(($Z$84:$Z$263="OK")*1/ROW($W$84:$W$263),ROWS($W$266:$W285)),1/ROW($W$84:$W$263),0),COLUMNS($W$265:Y$265)),"")</f>
        <v/>
      </c>
      <c r="Z285" s="46" t="str">
        <f t="array" aca="1" ref="Z285" ca="1">IFERROR(INDEX($W$84:$Z$263,MATCH(LARGE(($Z$84:$Z$263="OK")*1/ROW($W$84:$W$263),ROWS($W$266:$W285)),1/ROW($W$84:$W$263),0),COLUMNS($W$265:Z$265)),"")</f>
        <v/>
      </c>
    </row>
    <row r="286" spans="23:26" ht="18" customHeight="1"/>
    <row r="287" spans="23:26" ht="18" customHeight="1"/>
    <row r="288" spans="23:26"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sheetData>
  <sheetProtection algorithmName="SHA-512" hashValue="Dx13yItbT8Uu/sdJqPZkqVLXl1uilas1gOgnvTZoF3e07CLXROPUyvLpmbZza8DlUZgK1411v2LdphUhv/xWhw==" saltValue="ieVhDcPmIpLvjK9NsKxMuA==" spinCount="100000" sheet="1" objects="1" scenarios="1" selectLockedCells="1" selectUnlockedCells="1"/>
  <customSheetViews>
    <customSheetView guid="{B940B50E-8F2A-45A2-8B1B-446BBA1CF259}" scale="70" state="hidden">
      <selection activeCell="BF72" sqref="BF72:BI72"/>
      <pageMargins left="0.7" right="0.7" top="0.75" bottom="0.75" header="0.3" footer="0.3"/>
      <pageSetup paperSize="9" orientation="portrait" r:id="rId1"/>
    </customSheetView>
  </customSheetViews>
  <mergeCells count="794">
    <mergeCell ref="HO62:HR62"/>
    <mergeCell ref="FV62:FY62"/>
    <mergeCell ref="GA62:GD62"/>
    <mergeCell ref="GF62:GI62"/>
    <mergeCell ref="GK62:GN62"/>
    <mergeCell ref="GP62:GS62"/>
    <mergeCell ref="GU62:GX62"/>
    <mergeCell ref="GZ62:HC62"/>
    <mergeCell ref="HE62:HH62"/>
    <mergeCell ref="HJ62:HM62"/>
    <mergeCell ref="HO59:HR59"/>
    <mergeCell ref="FV61:FY61"/>
    <mergeCell ref="GA61:GD61"/>
    <mergeCell ref="GF61:GI61"/>
    <mergeCell ref="GK61:GN61"/>
    <mergeCell ref="GP61:GS61"/>
    <mergeCell ref="GU61:GX61"/>
    <mergeCell ref="GZ61:HC61"/>
    <mergeCell ref="HE61:HH61"/>
    <mergeCell ref="HJ61:HM61"/>
    <mergeCell ref="HO61:HR61"/>
    <mergeCell ref="FV59:FY59"/>
    <mergeCell ref="GA59:GD59"/>
    <mergeCell ref="GF59:GI59"/>
    <mergeCell ref="GK59:GN59"/>
    <mergeCell ref="GP59:GS59"/>
    <mergeCell ref="GU59:GX59"/>
    <mergeCell ref="GZ59:HC59"/>
    <mergeCell ref="HE59:HH59"/>
    <mergeCell ref="HJ59:HM59"/>
    <mergeCell ref="HO57:HR57"/>
    <mergeCell ref="FV58:FY58"/>
    <mergeCell ref="GA58:GD58"/>
    <mergeCell ref="GF58:GI58"/>
    <mergeCell ref="GK58:GN58"/>
    <mergeCell ref="GP58:GS58"/>
    <mergeCell ref="GU58:GX58"/>
    <mergeCell ref="GZ58:HC58"/>
    <mergeCell ref="HE58:HH58"/>
    <mergeCell ref="HJ58:HM58"/>
    <mergeCell ref="HO58:HR58"/>
    <mergeCell ref="FV57:FY57"/>
    <mergeCell ref="GA57:GD57"/>
    <mergeCell ref="GF57:GI57"/>
    <mergeCell ref="GK57:GN57"/>
    <mergeCell ref="GP57:GS57"/>
    <mergeCell ref="GU57:GX57"/>
    <mergeCell ref="GZ57:HC57"/>
    <mergeCell ref="HE57:HH57"/>
    <mergeCell ref="HJ57:HM57"/>
    <mergeCell ref="GK51:GN51"/>
    <mergeCell ref="GP51:GS51"/>
    <mergeCell ref="GU51:GX51"/>
    <mergeCell ref="GZ51:HC51"/>
    <mergeCell ref="HE51:HH51"/>
    <mergeCell ref="HJ51:HM51"/>
    <mergeCell ref="HO51:HR51"/>
    <mergeCell ref="FV56:FY56"/>
    <mergeCell ref="GA56:GD56"/>
    <mergeCell ref="GF56:GI56"/>
    <mergeCell ref="GK56:GN56"/>
    <mergeCell ref="GP56:GS56"/>
    <mergeCell ref="GU56:GX56"/>
    <mergeCell ref="GZ56:HC56"/>
    <mergeCell ref="HE56:HH56"/>
    <mergeCell ref="HJ56:HM56"/>
    <mergeCell ref="HO56:HR56"/>
    <mergeCell ref="ER51:EU51"/>
    <mergeCell ref="EW51:EZ51"/>
    <mergeCell ref="FB51:FE51"/>
    <mergeCell ref="FG51:FJ51"/>
    <mergeCell ref="FL51:FO51"/>
    <mergeCell ref="FQ51:FT51"/>
    <mergeCell ref="FV51:FY51"/>
    <mergeCell ref="GA51:GD51"/>
    <mergeCell ref="GF51:GI51"/>
    <mergeCell ref="GZ49:HC49"/>
    <mergeCell ref="HE49:HH49"/>
    <mergeCell ref="HJ49:HM49"/>
    <mergeCell ref="HO49:HR49"/>
    <mergeCell ref="AV51:AY51"/>
    <mergeCell ref="BA51:BD51"/>
    <mergeCell ref="BF51:BI51"/>
    <mergeCell ref="BK51:BN51"/>
    <mergeCell ref="BP51:BS51"/>
    <mergeCell ref="BU51:BX51"/>
    <mergeCell ref="BZ51:CC51"/>
    <mergeCell ref="CE51:CH51"/>
    <mergeCell ref="CJ51:CM51"/>
    <mergeCell ref="CO51:CR51"/>
    <mergeCell ref="CT51:CW51"/>
    <mergeCell ref="CY51:DB51"/>
    <mergeCell ref="DD51:DG51"/>
    <mergeCell ref="DI51:DL51"/>
    <mergeCell ref="DN51:DQ51"/>
    <mergeCell ref="DS51:DV51"/>
    <mergeCell ref="DX51:EA51"/>
    <mergeCell ref="EC51:EF51"/>
    <mergeCell ref="EH51:EK51"/>
    <mergeCell ref="EM51:EP51"/>
    <mergeCell ref="FG49:FJ49"/>
    <mergeCell ref="FL49:FO49"/>
    <mergeCell ref="FQ49:FT49"/>
    <mergeCell ref="FV49:FY49"/>
    <mergeCell ref="GA49:GD49"/>
    <mergeCell ref="GF49:GI49"/>
    <mergeCell ref="GK49:GN49"/>
    <mergeCell ref="GP49:GS49"/>
    <mergeCell ref="GU49:GX49"/>
    <mergeCell ref="HO48:HR48"/>
    <mergeCell ref="AV49:AY49"/>
    <mergeCell ref="BA49:BD49"/>
    <mergeCell ref="BF49:BI49"/>
    <mergeCell ref="BK49:BN49"/>
    <mergeCell ref="BP49:BS49"/>
    <mergeCell ref="BU49:BX49"/>
    <mergeCell ref="BZ49:CC49"/>
    <mergeCell ref="CE49:CH49"/>
    <mergeCell ref="CJ49:CM49"/>
    <mergeCell ref="CO49:CR49"/>
    <mergeCell ref="CT49:CW49"/>
    <mergeCell ref="CY49:DB49"/>
    <mergeCell ref="DD49:DG49"/>
    <mergeCell ref="DI49:DL49"/>
    <mergeCell ref="DN49:DQ49"/>
    <mergeCell ref="DS49:DV49"/>
    <mergeCell ref="DX49:EA49"/>
    <mergeCell ref="EC49:EF49"/>
    <mergeCell ref="EH49:EK49"/>
    <mergeCell ref="EM49:EP49"/>
    <mergeCell ref="ER49:EU49"/>
    <mergeCell ref="EW49:EZ49"/>
    <mergeCell ref="FB49:FE49"/>
    <mergeCell ref="FV48:FY48"/>
    <mergeCell ref="GA48:GD48"/>
    <mergeCell ref="GF48:GI48"/>
    <mergeCell ref="GK48:GN48"/>
    <mergeCell ref="GP48:GS48"/>
    <mergeCell ref="GU48:GX48"/>
    <mergeCell ref="GZ48:HC48"/>
    <mergeCell ref="HE48:HH48"/>
    <mergeCell ref="HJ48:HM48"/>
    <mergeCell ref="EC48:EF48"/>
    <mergeCell ref="EH48:EK48"/>
    <mergeCell ref="EM48:EP48"/>
    <mergeCell ref="ER48:EU48"/>
    <mergeCell ref="EW48:EZ48"/>
    <mergeCell ref="FB48:FE48"/>
    <mergeCell ref="FG48:FJ48"/>
    <mergeCell ref="FL48:FO48"/>
    <mergeCell ref="FQ48:FT48"/>
    <mergeCell ref="GK47:GN47"/>
    <mergeCell ref="GP47:GS47"/>
    <mergeCell ref="GU47:GX47"/>
    <mergeCell ref="GZ47:HC47"/>
    <mergeCell ref="HE47:HH47"/>
    <mergeCell ref="HJ47:HM47"/>
    <mergeCell ref="HO47:HR47"/>
    <mergeCell ref="AV48:AY48"/>
    <mergeCell ref="BA48:BD48"/>
    <mergeCell ref="BF48:BI48"/>
    <mergeCell ref="BK48:BN48"/>
    <mergeCell ref="BP48:BS48"/>
    <mergeCell ref="BU48:BX48"/>
    <mergeCell ref="BZ48:CC48"/>
    <mergeCell ref="CE48:CH48"/>
    <mergeCell ref="CJ48:CM48"/>
    <mergeCell ref="CO48:CR48"/>
    <mergeCell ref="CT48:CW48"/>
    <mergeCell ref="CY48:DB48"/>
    <mergeCell ref="DD48:DG48"/>
    <mergeCell ref="DI48:DL48"/>
    <mergeCell ref="DN48:DQ48"/>
    <mergeCell ref="DS48:DV48"/>
    <mergeCell ref="DX48:EA48"/>
    <mergeCell ref="ER47:EU47"/>
    <mergeCell ref="EW47:EZ47"/>
    <mergeCell ref="FB47:FE47"/>
    <mergeCell ref="FG47:FJ47"/>
    <mergeCell ref="FL47:FO47"/>
    <mergeCell ref="FQ47:FT47"/>
    <mergeCell ref="FV47:FY47"/>
    <mergeCell ref="GA47:GD47"/>
    <mergeCell ref="GF47:GI47"/>
    <mergeCell ref="GZ45:HC45"/>
    <mergeCell ref="HE45:HH45"/>
    <mergeCell ref="HJ45:HM45"/>
    <mergeCell ref="HO45:HR45"/>
    <mergeCell ref="AV47:AY47"/>
    <mergeCell ref="BA47:BD47"/>
    <mergeCell ref="BF47:BI47"/>
    <mergeCell ref="BK47:BN47"/>
    <mergeCell ref="BP47:BS47"/>
    <mergeCell ref="BU47:BX47"/>
    <mergeCell ref="BZ47:CC47"/>
    <mergeCell ref="CE47:CH47"/>
    <mergeCell ref="CJ47:CM47"/>
    <mergeCell ref="CO47:CR47"/>
    <mergeCell ref="CT47:CW47"/>
    <mergeCell ref="CY47:DB47"/>
    <mergeCell ref="DD47:DG47"/>
    <mergeCell ref="DI47:DL47"/>
    <mergeCell ref="DN47:DQ47"/>
    <mergeCell ref="DS47:DV47"/>
    <mergeCell ref="DX47:EA47"/>
    <mergeCell ref="EC47:EF47"/>
    <mergeCell ref="EH47:EK47"/>
    <mergeCell ref="EM47:EP47"/>
    <mergeCell ref="FG45:FJ45"/>
    <mergeCell ref="FL45:FO45"/>
    <mergeCell ref="FQ45:FT45"/>
    <mergeCell ref="FV45:FY45"/>
    <mergeCell ref="GA45:GD45"/>
    <mergeCell ref="GF45:GI45"/>
    <mergeCell ref="GK45:GN45"/>
    <mergeCell ref="GP45:GS45"/>
    <mergeCell ref="GU45:GX45"/>
    <mergeCell ref="HO38:HR38"/>
    <mergeCell ref="AV45:AY45"/>
    <mergeCell ref="BA45:BD45"/>
    <mergeCell ref="BF45:BI45"/>
    <mergeCell ref="BK45:BN45"/>
    <mergeCell ref="BP45:BS45"/>
    <mergeCell ref="BU45:BX45"/>
    <mergeCell ref="BZ45:CC45"/>
    <mergeCell ref="CE45:CH45"/>
    <mergeCell ref="CJ45:CM45"/>
    <mergeCell ref="CO45:CR45"/>
    <mergeCell ref="CT45:CW45"/>
    <mergeCell ref="CY45:DB45"/>
    <mergeCell ref="DD45:DG45"/>
    <mergeCell ref="DI45:DL45"/>
    <mergeCell ref="DN45:DQ45"/>
    <mergeCell ref="DS45:DV45"/>
    <mergeCell ref="DX45:EA45"/>
    <mergeCell ref="EC45:EF45"/>
    <mergeCell ref="EH45:EK45"/>
    <mergeCell ref="EM45:EP45"/>
    <mergeCell ref="ER45:EU45"/>
    <mergeCell ref="EW45:EZ45"/>
    <mergeCell ref="FB45:FE45"/>
    <mergeCell ref="FV38:FY38"/>
    <mergeCell ref="GA38:GD38"/>
    <mergeCell ref="GF38:GI38"/>
    <mergeCell ref="GK38:GN38"/>
    <mergeCell ref="GP38:GS38"/>
    <mergeCell ref="GU38:GX38"/>
    <mergeCell ref="GZ38:HC38"/>
    <mergeCell ref="HE38:HH38"/>
    <mergeCell ref="HJ38:HM38"/>
    <mergeCell ref="HO35:HR35"/>
    <mergeCell ref="FV36:FY36"/>
    <mergeCell ref="GA36:GD36"/>
    <mergeCell ref="GF36:GI36"/>
    <mergeCell ref="GK36:GN36"/>
    <mergeCell ref="GP36:GS36"/>
    <mergeCell ref="GU36:GX36"/>
    <mergeCell ref="GZ36:HC36"/>
    <mergeCell ref="HE36:HH36"/>
    <mergeCell ref="HJ36:HM36"/>
    <mergeCell ref="HO36:HR36"/>
    <mergeCell ref="FV35:FY35"/>
    <mergeCell ref="GA35:GD35"/>
    <mergeCell ref="GF35:GI35"/>
    <mergeCell ref="GK35:GN35"/>
    <mergeCell ref="GP35:GS35"/>
    <mergeCell ref="GU35:GX35"/>
    <mergeCell ref="GZ35:HC35"/>
    <mergeCell ref="HE35:HH35"/>
    <mergeCell ref="HJ35:HM35"/>
    <mergeCell ref="HO32:HR32"/>
    <mergeCell ref="FV34:FY34"/>
    <mergeCell ref="GA34:GD34"/>
    <mergeCell ref="GF34:GI34"/>
    <mergeCell ref="GK34:GN34"/>
    <mergeCell ref="GP34:GS34"/>
    <mergeCell ref="GU34:GX34"/>
    <mergeCell ref="GZ34:HC34"/>
    <mergeCell ref="HE34:HH34"/>
    <mergeCell ref="HJ34:HM34"/>
    <mergeCell ref="HO34:HR34"/>
    <mergeCell ref="FV32:FY32"/>
    <mergeCell ref="GA32:GD32"/>
    <mergeCell ref="GF32:GI32"/>
    <mergeCell ref="GK32:GN32"/>
    <mergeCell ref="GP32:GS32"/>
    <mergeCell ref="GU32:GX32"/>
    <mergeCell ref="GZ32:HC32"/>
    <mergeCell ref="HE32:HH32"/>
    <mergeCell ref="HJ32:HM32"/>
    <mergeCell ref="AQ77:AT77"/>
    <mergeCell ref="S79:V79"/>
    <mergeCell ref="W79:Z79"/>
    <mergeCell ref="S80:V80"/>
    <mergeCell ref="W80:Z80"/>
    <mergeCell ref="W75:Z75"/>
    <mergeCell ref="AB75:AE75"/>
    <mergeCell ref="AG75:AJ75"/>
    <mergeCell ref="AL75:AO75"/>
    <mergeCell ref="AQ75:AT75"/>
    <mergeCell ref="S77:V77"/>
    <mergeCell ref="W77:Z77"/>
    <mergeCell ref="AB77:AE77"/>
    <mergeCell ref="AG77:AJ77"/>
    <mergeCell ref="AL77:AO77"/>
    <mergeCell ref="W72:Z72"/>
    <mergeCell ref="AB72:AE72"/>
    <mergeCell ref="AG72:AJ72"/>
    <mergeCell ref="AL72:AO72"/>
    <mergeCell ref="AQ72:AT72"/>
    <mergeCell ref="W74:Z74"/>
    <mergeCell ref="AB74:AE74"/>
    <mergeCell ref="AG74:AJ74"/>
    <mergeCell ref="AL74:AO74"/>
    <mergeCell ref="AQ74:AT74"/>
    <mergeCell ref="DS62:DV62"/>
    <mergeCell ref="S64:V64"/>
    <mergeCell ref="W64:Z64"/>
    <mergeCell ref="S65:V65"/>
    <mergeCell ref="W65:Z65"/>
    <mergeCell ref="S70:V70"/>
    <mergeCell ref="W70:Z70"/>
    <mergeCell ref="CO62:CR62"/>
    <mergeCell ref="CT62:CW62"/>
    <mergeCell ref="CY62:DB62"/>
    <mergeCell ref="DD62:DG62"/>
    <mergeCell ref="DI62:DL62"/>
    <mergeCell ref="DN62:DQ62"/>
    <mergeCell ref="BK62:BN62"/>
    <mergeCell ref="BP62:BS62"/>
    <mergeCell ref="BU62:BX62"/>
    <mergeCell ref="BZ62:CC62"/>
    <mergeCell ref="CE62:CH62"/>
    <mergeCell ref="CJ62:CM62"/>
    <mergeCell ref="W62:Z62"/>
    <mergeCell ref="AB62:AE62"/>
    <mergeCell ref="AG62:AJ62"/>
    <mergeCell ref="AL62:AO62"/>
    <mergeCell ref="AQ62:AT62"/>
    <mergeCell ref="AV62:AY62"/>
    <mergeCell ref="BA62:BD62"/>
    <mergeCell ref="BF62:BI62"/>
    <mergeCell ref="CJ61:CM61"/>
    <mergeCell ref="DI59:DL59"/>
    <mergeCell ref="DN59:DQ59"/>
    <mergeCell ref="DS59:DV59"/>
    <mergeCell ref="W61:Z61"/>
    <mergeCell ref="AB61:AE61"/>
    <mergeCell ref="AG61:AJ61"/>
    <mergeCell ref="AL61:AO61"/>
    <mergeCell ref="AQ61:AT61"/>
    <mergeCell ref="AV61:AY61"/>
    <mergeCell ref="BA61:BD61"/>
    <mergeCell ref="CE59:CH59"/>
    <mergeCell ref="CJ59:CM59"/>
    <mergeCell ref="CO59:CR59"/>
    <mergeCell ref="CT59:CW59"/>
    <mergeCell ref="CY59:DB59"/>
    <mergeCell ref="DD59:DG59"/>
    <mergeCell ref="BA59:BD59"/>
    <mergeCell ref="BF59:BI59"/>
    <mergeCell ref="BK59:BN59"/>
    <mergeCell ref="BP59:BS59"/>
    <mergeCell ref="DN61:DQ61"/>
    <mergeCell ref="DS61:DV61"/>
    <mergeCell ref="CO58:CR58"/>
    <mergeCell ref="CT58:CW58"/>
    <mergeCell ref="CY58:DB58"/>
    <mergeCell ref="DD58:DG58"/>
    <mergeCell ref="BA58:BD58"/>
    <mergeCell ref="BF58:BI58"/>
    <mergeCell ref="BK58:BN58"/>
    <mergeCell ref="BP58:BS58"/>
    <mergeCell ref="BU58:BX58"/>
    <mergeCell ref="BZ58:CC58"/>
    <mergeCell ref="CO61:CR61"/>
    <mergeCell ref="CT61:CW61"/>
    <mergeCell ref="CY61:DB61"/>
    <mergeCell ref="DD61:DG61"/>
    <mergeCell ref="DI61:DL61"/>
    <mergeCell ref="BF61:BI61"/>
    <mergeCell ref="BK61:BN61"/>
    <mergeCell ref="BP61:BS61"/>
    <mergeCell ref="BU61:BX61"/>
    <mergeCell ref="BZ61:CC61"/>
    <mergeCell ref="CE61:CH61"/>
    <mergeCell ref="S59:V59"/>
    <mergeCell ref="W59:Z59"/>
    <mergeCell ref="AB59:AE59"/>
    <mergeCell ref="AG59:AJ59"/>
    <mergeCell ref="AL59:AO59"/>
    <mergeCell ref="AQ59:AT59"/>
    <mergeCell ref="AV59:AY59"/>
    <mergeCell ref="CE58:CH58"/>
    <mergeCell ref="CJ58:CM58"/>
    <mergeCell ref="BU59:BX59"/>
    <mergeCell ref="BZ59:CC59"/>
    <mergeCell ref="DI57:DL57"/>
    <mergeCell ref="DN57:DQ57"/>
    <mergeCell ref="DS57:DV57"/>
    <mergeCell ref="W58:Z58"/>
    <mergeCell ref="AB58:AE58"/>
    <mergeCell ref="AG58:AJ58"/>
    <mergeCell ref="AL58:AO58"/>
    <mergeCell ref="AQ58:AT58"/>
    <mergeCell ref="AV58:AY58"/>
    <mergeCell ref="BZ57:CC57"/>
    <mergeCell ref="CE57:CH57"/>
    <mergeCell ref="CJ57:CM57"/>
    <mergeCell ref="CO57:CR57"/>
    <mergeCell ref="CT57:CW57"/>
    <mergeCell ref="CY57:DB57"/>
    <mergeCell ref="AV57:AY57"/>
    <mergeCell ref="BA57:BD57"/>
    <mergeCell ref="BF57:BI57"/>
    <mergeCell ref="BK57:BN57"/>
    <mergeCell ref="BP57:BS57"/>
    <mergeCell ref="BU57:BX57"/>
    <mergeCell ref="DI58:DL58"/>
    <mergeCell ref="DN58:DQ58"/>
    <mergeCell ref="DS58:DV58"/>
    <mergeCell ref="S57:V57"/>
    <mergeCell ref="W57:Z57"/>
    <mergeCell ref="AB57:AE57"/>
    <mergeCell ref="AG57:AJ57"/>
    <mergeCell ref="AL57:AO57"/>
    <mergeCell ref="AQ57:AT57"/>
    <mergeCell ref="CT56:CW56"/>
    <mergeCell ref="CY56:DB56"/>
    <mergeCell ref="DD56:DG56"/>
    <mergeCell ref="AL56:AO56"/>
    <mergeCell ref="AQ56:AT56"/>
    <mergeCell ref="AV56:AY56"/>
    <mergeCell ref="BA56:BD56"/>
    <mergeCell ref="BF56:BI56"/>
    <mergeCell ref="BK56:BN56"/>
    <mergeCell ref="DD57:DG57"/>
    <mergeCell ref="DI56:DL56"/>
    <mergeCell ref="DN56:DQ56"/>
    <mergeCell ref="DS56:DV56"/>
    <mergeCell ref="BP56:BS56"/>
    <mergeCell ref="BU56:BX56"/>
    <mergeCell ref="BZ56:CC56"/>
    <mergeCell ref="CE56:CH56"/>
    <mergeCell ref="CJ56:CM56"/>
    <mergeCell ref="CO56:CR56"/>
    <mergeCell ref="S53:V53"/>
    <mergeCell ref="W53:Z53"/>
    <mergeCell ref="S56:V56"/>
    <mergeCell ref="W56:Z56"/>
    <mergeCell ref="AB56:AE56"/>
    <mergeCell ref="AG56:AJ56"/>
    <mergeCell ref="AQ49:AT49"/>
    <mergeCell ref="S51:V51"/>
    <mergeCell ref="W51:Z51"/>
    <mergeCell ref="AB51:AE51"/>
    <mergeCell ref="AG51:AJ51"/>
    <mergeCell ref="AL51:AO51"/>
    <mergeCell ref="AQ51:AT51"/>
    <mergeCell ref="W48:Z48"/>
    <mergeCell ref="AB48:AE48"/>
    <mergeCell ref="AG48:AJ48"/>
    <mergeCell ref="AL48:AO48"/>
    <mergeCell ref="AQ48:AT48"/>
    <mergeCell ref="S49:V49"/>
    <mergeCell ref="W49:Z49"/>
    <mergeCell ref="AB49:AE49"/>
    <mergeCell ref="AG49:AJ49"/>
    <mergeCell ref="AL49:AO49"/>
    <mergeCell ref="W45:Z45"/>
    <mergeCell ref="AB45:AE45"/>
    <mergeCell ref="AG45:AJ45"/>
    <mergeCell ref="AL45:AO45"/>
    <mergeCell ref="AQ45:AT45"/>
    <mergeCell ref="W47:Z47"/>
    <mergeCell ref="AB47:AE47"/>
    <mergeCell ref="AG47:AJ47"/>
    <mergeCell ref="AL47:AO47"/>
    <mergeCell ref="AQ47:AT47"/>
    <mergeCell ref="DS38:DV38"/>
    <mergeCell ref="S40:V40"/>
    <mergeCell ref="W40:Z40"/>
    <mergeCell ref="S43:V43"/>
    <mergeCell ref="W43:Z43"/>
    <mergeCell ref="CE38:CH38"/>
    <mergeCell ref="CJ38:CM38"/>
    <mergeCell ref="CO38:CR38"/>
    <mergeCell ref="CT38:CW38"/>
    <mergeCell ref="CY38:DB38"/>
    <mergeCell ref="DD38:DG38"/>
    <mergeCell ref="BA38:BD38"/>
    <mergeCell ref="BF38:BI38"/>
    <mergeCell ref="BK38:BN38"/>
    <mergeCell ref="BP38:BS38"/>
    <mergeCell ref="BU38:BX38"/>
    <mergeCell ref="BZ38:CC38"/>
    <mergeCell ref="DI36:DL36"/>
    <mergeCell ref="DN36:DQ36"/>
    <mergeCell ref="DS36:DV36"/>
    <mergeCell ref="S38:V38"/>
    <mergeCell ref="W38:Z38"/>
    <mergeCell ref="AB38:AE38"/>
    <mergeCell ref="AG38:AJ38"/>
    <mergeCell ref="AL38:AO38"/>
    <mergeCell ref="AQ38:AT38"/>
    <mergeCell ref="AV38:AY38"/>
    <mergeCell ref="CE36:CH36"/>
    <mergeCell ref="CJ36:CM36"/>
    <mergeCell ref="CO36:CR36"/>
    <mergeCell ref="CT36:CW36"/>
    <mergeCell ref="CY36:DB36"/>
    <mergeCell ref="DD36:DG36"/>
    <mergeCell ref="BA36:BD36"/>
    <mergeCell ref="BF36:BI36"/>
    <mergeCell ref="BK36:BN36"/>
    <mergeCell ref="BP36:BS36"/>
    <mergeCell ref="BU36:BX36"/>
    <mergeCell ref="BZ36:CC36"/>
    <mergeCell ref="DI38:DL38"/>
    <mergeCell ref="DN38:DQ38"/>
    <mergeCell ref="CT35:CW35"/>
    <mergeCell ref="CY35:DB35"/>
    <mergeCell ref="DD35:DG35"/>
    <mergeCell ref="BA35:BD35"/>
    <mergeCell ref="BF35:BI35"/>
    <mergeCell ref="BK35:BN35"/>
    <mergeCell ref="BP35:BS35"/>
    <mergeCell ref="BU35:BX35"/>
    <mergeCell ref="BZ35:CC35"/>
    <mergeCell ref="S36:V36"/>
    <mergeCell ref="W36:Z36"/>
    <mergeCell ref="AB36:AE36"/>
    <mergeCell ref="AG36:AJ36"/>
    <mergeCell ref="AL36:AO36"/>
    <mergeCell ref="AQ36:AT36"/>
    <mergeCell ref="AV36:AY36"/>
    <mergeCell ref="CE35:CH35"/>
    <mergeCell ref="CJ35:CM35"/>
    <mergeCell ref="DN34:DQ34"/>
    <mergeCell ref="DS34:DV34"/>
    <mergeCell ref="W35:Z35"/>
    <mergeCell ref="AB35:AE35"/>
    <mergeCell ref="AG35:AJ35"/>
    <mergeCell ref="AL35:AO35"/>
    <mergeCell ref="AQ35:AT35"/>
    <mergeCell ref="AV35:AY35"/>
    <mergeCell ref="BZ34:CC34"/>
    <mergeCell ref="CE34:CH34"/>
    <mergeCell ref="CJ34:CM34"/>
    <mergeCell ref="CO34:CR34"/>
    <mergeCell ref="CT34:CW34"/>
    <mergeCell ref="CY34:DB34"/>
    <mergeCell ref="AV34:AY34"/>
    <mergeCell ref="BA34:BD34"/>
    <mergeCell ref="BF34:BI34"/>
    <mergeCell ref="BK34:BN34"/>
    <mergeCell ref="BP34:BS34"/>
    <mergeCell ref="BU34:BX34"/>
    <mergeCell ref="DI35:DL35"/>
    <mergeCell ref="DN35:DQ35"/>
    <mergeCell ref="DS35:DV35"/>
    <mergeCell ref="CO35:CR35"/>
    <mergeCell ref="CY32:DB32"/>
    <mergeCell ref="DD32:DG32"/>
    <mergeCell ref="DI32:DL32"/>
    <mergeCell ref="DN32:DQ32"/>
    <mergeCell ref="DS32:DV32"/>
    <mergeCell ref="W34:Z34"/>
    <mergeCell ref="AB34:AE34"/>
    <mergeCell ref="AG34:AJ34"/>
    <mergeCell ref="AL34:AO34"/>
    <mergeCell ref="AQ34:AT34"/>
    <mergeCell ref="BU32:BX32"/>
    <mergeCell ref="BZ32:CC32"/>
    <mergeCell ref="CE32:CH32"/>
    <mergeCell ref="CJ32:CM32"/>
    <mergeCell ref="CO32:CR32"/>
    <mergeCell ref="CT32:CW32"/>
    <mergeCell ref="AQ32:AT32"/>
    <mergeCell ref="AV32:AY32"/>
    <mergeCell ref="BA32:BD32"/>
    <mergeCell ref="BF32:BI32"/>
    <mergeCell ref="BK32:BN32"/>
    <mergeCell ref="BP32:BS32"/>
    <mergeCell ref="DD34:DG34"/>
    <mergeCell ref="DI34:DL34"/>
    <mergeCell ref="S30:V30"/>
    <mergeCell ref="W30:Z30"/>
    <mergeCell ref="W32:Z32"/>
    <mergeCell ref="AB32:AE32"/>
    <mergeCell ref="AG32:AJ32"/>
    <mergeCell ref="AL32:AO32"/>
    <mergeCell ref="B24:H24"/>
    <mergeCell ref="I24:K24"/>
    <mergeCell ref="L24:M24"/>
    <mergeCell ref="N24:Q24"/>
    <mergeCell ref="B27:H27"/>
    <mergeCell ref="I27:K27"/>
    <mergeCell ref="L27:M27"/>
    <mergeCell ref="N27:Q27"/>
    <mergeCell ref="B28:H28"/>
    <mergeCell ref="I28:K28"/>
    <mergeCell ref="L28:M28"/>
    <mergeCell ref="N28:Q28"/>
    <mergeCell ref="B22:H22"/>
    <mergeCell ref="I22:K22"/>
    <mergeCell ref="L22:M22"/>
    <mergeCell ref="N22:Q22"/>
    <mergeCell ref="B23:H23"/>
    <mergeCell ref="I23:K23"/>
    <mergeCell ref="L23:M23"/>
    <mergeCell ref="N23:Q23"/>
    <mergeCell ref="B20:H20"/>
    <mergeCell ref="I20:K20"/>
    <mergeCell ref="L20:M20"/>
    <mergeCell ref="N20:Q20"/>
    <mergeCell ref="B21:H21"/>
    <mergeCell ref="I21:K21"/>
    <mergeCell ref="L21:M21"/>
    <mergeCell ref="N21:Q21"/>
    <mergeCell ref="B14:H14"/>
    <mergeCell ref="I14:K14"/>
    <mergeCell ref="L14:M14"/>
    <mergeCell ref="N14:Q14"/>
    <mergeCell ref="B19:H19"/>
    <mergeCell ref="I19:K19"/>
    <mergeCell ref="L19:M19"/>
    <mergeCell ref="N19:Q19"/>
    <mergeCell ref="B11:H11"/>
    <mergeCell ref="I11:K11"/>
    <mergeCell ref="L11:M11"/>
    <mergeCell ref="N11:Q11"/>
    <mergeCell ref="B13:H13"/>
    <mergeCell ref="I13:K13"/>
    <mergeCell ref="L13:M13"/>
    <mergeCell ref="N13:Q13"/>
    <mergeCell ref="B12:H12"/>
    <mergeCell ref="I12:K12"/>
    <mergeCell ref="L12:M12"/>
    <mergeCell ref="N12:Q12"/>
    <mergeCell ref="B10:H10"/>
    <mergeCell ref="I10:K10"/>
    <mergeCell ref="L10:M10"/>
    <mergeCell ref="N10:Q10"/>
    <mergeCell ref="B7:H7"/>
    <mergeCell ref="I7:K7"/>
    <mergeCell ref="L7:M7"/>
    <mergeCell ref="N7:Q7"/>
    <mergeCell ref="B8:H8"/>
    <mergeCell ref="I8:K8"/>
    <mergeCell ref="L8:M8"/>
    <mergeCell ref="N8:Q8"/>
    <mergeCell ref="B5:H5"/>
    <mergeCell ref="I5:K5"/>
    <mergeCell ref="L5:M5"/>
    <mergeCell ref="N5:Q5"/>
    <mergeCell ref="B6:H6"/>
    <mergeCell ref="I6:K6"/>
    <mergeCell ref="L6:M6"/>
    <mergeCell ref="N6:Q6"/>
    <mergeCell ref="B9:H9"/>
    <mergeCell ref="I9:K9"/>
    <mergeCell ref="L9:M9"/>
    <mergeCell ref="N9:Q9"/>
    <mergeCell ref="DX32:EA32"/>
    <mergeCell ref="DX34:EA34"/>
    <mergeCell ref="DX35:EA35"/>
    <mergeCell ref="DX36:EA36"/>
    <mergeCell ref="DX38:EA38"/>
    <mergeCell ref="EC32:EF32"/>
    <mergeCell ref="EC34:EF34"/>
    <mergeCell ref="EC35:EF35"/>
    <mergeCell ref="EC36:EF36"/>
    <mergeCell ref="EC38:EF38"/>
    <mergeCell ref="EH32:EK32"/>
    <mergeCell ref="EH34:EK34"/>
    <mergeCell ref="EH35:EK35"/>
    <mergeCell ref="EH36:EK36"/>
    <mergeCell ref="EH38:EK38"/>
    <mergeCell ref="EM32:EP32"/>
    <mergeCell ref="EM34:EP34"/>
    <mergeCell ref="EM35:EP35"/>
    <mergeCell ref="EM36:EP36"/>
    <mergeCell ref="EM38:EP38"/>
    <mergeCell ref="ER32:EU32"/>
    <mergeCell ref="ER34:EU34"/>
    <mergeCell ref="ER35:EU35"/>
    <mergeCell ref="ER36:EU36"/>
    <mergeCell ref="ER38:EU38"/>
    <mergeCell ref="EW32:EZ32"/>
    <mergeCell ref="EW34:EZ34"/>
    <mergeCell ref="EW35:EZ35"/>
    <mergeCell ref="EW36:EZ36"/>
    <mergeCell ref="EW38:EZ38"/>
    <mergeCell ref="FB32:FE32"/>
    <mergeCell ref="FB34:FE34"/>
    <mergeCell ref="FB35:FE35"/>
    <mergeCell ref="FB36:FE36"/>
    <mergeCell ref="FB38:FE38"/>
    <mergeCell ref="FG32:FJ32"/>
    <mergeCell ref="FG34:FJ34"/>
    <mergeCell ref="FG35:FJ35"/>
    <mergeCell ref="FG36:FJ36"/>
    <mergeCell ref="FG38:FJ38"/>
    <mergeCell ref="FL32:FO32"/>
    <mergeCell ref="FL34:FO34"/>
    <mergeCell ref="FL35:FO35"/>
    <mergeCell ref="FL36:FO36"/>
    <mergeCell ref="FL38:FO38"/>
    <mergeCell ref="FQ32:FT32"/>
    <mergeCell ref="FQ34:FT34"/>
    <mergeCell ref="FQ35:FT35"/>
    <mergeCell ref="FQ36:FT36"/>
    <mergeCell ref="FQ38:FT38"/>
    <mergeCell ref="DX56:EA56"/>
    <mergeCell ref="DX57:EA57"/>
    <mergeCell ref="DX58:EA58"/>
    <mergeCell ref="DX59:EA59"/>
    <mergeCell ref="DX61:EA61"/>
    <mergeCell ref="DX62:EA62"/>
    <mergeCell ref="EC56:EF56"/>
    <mergeCell ref="EC57:EF57"/>
    <mergeCell ref="EC58:EF58"/>
    <mergeCell ref="EC59:EF59"/>
    <mergeCell ref="EC61:EF61"/>
    <mergeCell ref="EC62:EF62"/>
    <mergeCell ref="EH56:EK56"/>
    <mergeCell ref="EH57:EK57"/>
    <mergeCell ref="EH58:EK58"/>
    <mergeCell ref="EH59:EK59"/>
    <mergeCell ref="EH61:EK61"/>
    <mergeCell ref="EH62:EK62"/>
    <mergeCell ref="EM56:EP56"/>
    <mergeCell ref="EM57:EP57"/>
    <mergeCell ref="EM58:EP58"/>
    <mergeCell ref="EM59:EP59"/>
    <mergeCell ref="EM61:EP61"/>
    <mergeCell ref="EM62:EP62"/>
    <mergeCell ref="ER56:EU56"/>
    <mergeCell ref="ER57:EU57"/>
    <mergeCell ref="ER58:EU58"/>
    <mergeCell ref="ER59:EU59"/>
    <mergeCell ref="ER61:EU61"/>
    <mergeCell ref="ER62:EU62"/>
    <mergeCell ref="EW56:EZ56"/>
    <mergeCell ref="EW57:EZ57"/>
    <mergeCell ref="EW58:EZ58"/>
    <mergeCell ref="EW59:EZ59"/>
    <mergeCell ref="EW61:EZ61"/>
    <mergeCell ref="EW62:EZ62"/>
    <mergeCell ref="FB56:FE56"/>
    <mergeCell ref="FB57:FE57"/>
    <mergeCell ref="FB58:FE58"/>
    <mergeCell ref="FB59:FE59"/>
    <mergeCell ref="FB61:FE61"/>
    <mergeCell ref="FB62:FE62"/>
    <mergeCell ref="FG56:FJ56"/>
    <mergeCell ref="FG57:FJ57"/>
    <mergeCell ref="FG58:FJ58"/>
    <mergeCell ref="FG59:FJ59"/>
    <mergeCell ref="FG61:FJ61"/>
    <mergeCell ref="FG62:FJ62"/>
    <mergeCell ref="FL56:FO56"/>
    <mergeCell ref="FL57:FO57"/>
    <mergeCell ref="FL58:FO58"/>
    <mergeCell ref="FL59:FO59"/>
    <mergeCell ref="FL61:FO61"/>
    <mergeCell ref="FL62:FO62"/>
    <mergeCell ref="FQ56:FT56"/>
    <mergeCell ref="FQ57:FT57"/>
    <mergeCell ref="FQ58:FT58"/>
    <mergeCell ref="FQ59:FT59"/>
    <mergeCell ref="FQ61:FT61"/>
    <mergeCell ref="FQ62:FT62"/>
    <mergeCell ref="AV77:AY77"/>
    <mergeCell ref="BA77:BD77"/>
    <mergeCell ref="BF77:BI77"/>
    <mergeCell ref="BK72:BN72"/>
    <mergeCell ref="BP72:BS72"/>
    <mergeCell ref="BK74:BN74"/>
    <mergeCell ref="BP74:BS74"/>
    <mergeCell ref="BK75:BN75"/>
    <mergeCell ref="BP75:BS75"/>
    <mergeCell ref="BK77:BN77"/>
    <mergeCell ref="BP77:BS77"/>
    <mergeCell ref="AV72:AY72"/>
    <mergeCell ref="BA72:BD72"/>
    <mergeCell ref="BF72:BI72"/>
    <mergeCell ref="AV74:AY74"/>
    <mergeCell ref="BA74:BD74"/>
    <mergeCell ref="BF74:BI74"/>
    <mergeCell ref="AV75:AY75"/>
    <mergeCell ref="BA75:BD75"/>
    <mergeCell ref="BF75:BI75"/>
  </mergeCells>
  <phoneticPr fontId="1"/>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R579"/>
  <sheetViews>
    <sheetView zoomScale="70" zoomScaleNormal="70" zoomScalePageLayoutView="90" workbookViewId="0">
      <selection activeCell="N12" sqref="N12:Q12"/>
    </sheetView>
  </sheetViews>
  <sheetFormatPr defaultColWidth="13" defaultRowHeight="19.8"/>
  <cols>
    <col min="1" max="226" width="3.6328125" customWidth="1"/>
  </cols>
  <sheetData>
    <row r="1" spans="1:17" s="1" customFormat="1" ht="14.4"/>
    <row r="2" spans="1:17" s="1" customFormat="1" ht="20.100000000000001" customHeight="1">
      <c r="A2" s="3" t="s">
        <v>43</v>
      </c>
    </row>
    <row r="3" spans="1:17" s="1" customFormat="1" ht="18" customHeight="1"/>
    <row r="4" spans="1:17" s="1" customFormat="1" ht="18" customHeight="1" thickBot="1">
      <c r="B4" s="2" t="s">
        <v>26</v>
      </c>
    </row>
    <row r="5" spans="1:17" s="1" customFormat="1" ht="18" customHeight="1">
      <c r="B5" s="502" t="s">
        <v>0</v>
      </c>
      <c r="C5" s="503"/>
      <c r="D5" s="503"/>
      <c r="E5" s="503"/>
      <c r="F5" s="503"/>
      <c r="G5" s="503"/>
      <c r="H5" s="503"/>
      <c r="I5" s="504" t="s">
        <v>1</v>
      </c>
      <c r="J5" s="505"/>
      <c r="K5" s="505"/>
      <c r="L5" s="504" t="s">
        <v>37</v>
      </c>
      <c r="M5" s="506"/>
      <c r="N5" s="504" t="s">
        <v>2</v>
      </c>
      <c r="O5" s="505"/>
      <c r="P5" s="505"/>
      <c r="Q5" s="507"/>
    </row>
    <row r="6" spans="1:17" s="1" customFormat="1" ht="18" customHeight="1">
      <c r="B6" s="508" t="s">
        <v>15</v>
      </c>
      <c r="C6" s="509"/>
      <c r="D6" s="509"/>
      <c r="E6" s="509"/>
      <c r="F6" s="509"/>
      <c r="G6" s="509"/>
      <c r="H6" s="509"/>
      <c r="I6" s="494" t="s">
        <v>29</v>
      </c>
      <c r="J6" s="494"/>
      <c r="K6" s="495"/>
      <c r="L6" s="495" t="s">
        <v>7</v>
      </c>
      <c r="M6" s="496"/>
      <c r="N6" s="497">
        <v>450</v>
      </c>
      <c r="O6" s="498"/>
      <c r="P6" s="498"/>
      <c r="Q6" s="499"/>
    </row>
    <row r="7" spans="1:17" s="1" customFormat="1" ht="18" customHeight="1">
      <c r="B7" s="508" t="s">
        <v>17</v>
      </c>
      <c r="C7" s="509"/>
      <c r="D7" s="509"/>
      <c r="E7" s="509"/>
      <c r="F7" s="509"/>
      <c r="G7" s="509"/>
      <c r="H7" s="509"/>
      <c r="I7" s="494" t="s">
        <v>30</v>
      </c>
      <c r="J7" s="494"/>
      <c r="K7" s="495"/>
      <c r="L7" s="495" t="s">
        <v>24</v>
      </c>
      <c r="M7" s="496"/>
      <c r="N7" s="497">
        <v>90</v>
      </c>
      <c r="O7" s="498"/>
      <c r="P7" s="498"/>
      <c r="Q7" s="499"/>
    </row>
    <row r="8" spans="1:17" s="1" customFormat="1" ht="18" customHeight="1">
      <c r="B8" s="508" t="s">
        <v>16</v>
      </c>
      <c r="C8" s="509"/>
      <c r="D8" s="509"/>
      <c r="E8" s="509"/>
      <c r="F8" s="509"/>
      <c r="G8" s="509"/>
      <c r="H8" s="509"/>
      <c r="I8" s="494" t="s">
        <v>31</v>
      </c>
      <c r="J8" s="494"/>
      <c r="K8" s="495"/>
      <c r="L8" s="495" t="s">
        <v>24</v>
      </c>
      <c r="M8" s="496"/>
      <c r="N8" s="497">
        <v>330</v>
      </c>
      <c r="O8" s="498"/>
      <c r="P8" s="498"/>
      <c r="Q8" s="499"/>
    </row>
    <row r="9" spans="1:17" s="1" customFormat="1" ht="18" customHeight="1">
      <c r="B9" s="508" t="s">
        <v>20</v>
      </c>
      <c r="C9" s="509"/>
      <c r="D9" s="509"/>
      <c r="E9" s="509"/>
      <c r="F9" s="509"/>
      <c r="G9" s="509"/>
      <c r="H9" s="509"/>
      <c r="I9" s="494" t="s">
        <v>32</v>
      </c>
      <c r="J9" s="494"/>
      <c r="K9" s="495"/>
      <c r="L9" s="495" t="s">
        <v>24</v>
      </c>
      <c r="M9" s="496"/>
      <c r="N9" s="497">
        <v>380</v>
      </c>
      <c r="O9" s="498"/>
      <c r="P9" s="498"/>
      <c r="Q9" s="499"/>
    </row>
    <row r="10" spans="1:17" s="1" customFormat="1" ht="18" customHeight="1">
      <c r="B10" s="508" t="s">
        <v>18</v>
      </c>
      <c r="C10" s="509"/>
      <c r="D10" s="509"/>
      <c r="E10" s="509"/>
      <c r="F10" s="509"/>
      <c r="G10" s="509"/>
      <c r="H10" s="509"/>
      <c r="I10" s="494" t="s">
        <v>33</v>
      </c>
      <c r="J10" s="494"/>
      <c r="K10" s="495"/>
      <c r="L10" s="495" t="s">
        <v>25</v>
      </c>
      <c r="M10" s="496"/>
      <c r="N10" s="497">
        <v>13.500999999999999</v>
      </c>
      <c r="O10" s="498"/>
      <c r="P10" s="498"/>
      <c r="Q10" s="499"/>
    </row>
    <row r="11" spans="1:17" s="1" customFormat="1" ht="18" customHeight="1">
      <c r="B11" s="508" t="s">
        <v>19</v>
      </c>
      <c r="C11" s="509"/>
      <c r="D11" s="509"/>
      <c r="E11" s="509"/>
      <c r="F11" s="509"/>
      <c r="G11" s="509"/>
      <c r="H11" s="509"/>
      <c r="I11" s="494" t="s">
        <v>34</v>
      </c>
      <c r="J11" s="494"/>
      <c r="K11" s="495"/>
      <c r="L11" s="495" t="s">
        <v>25</v>
      </c>
      <c r="M11" s="496"/>
      <c r="N11" s="497">
        <v>10.500999999999999</v>
      </c>
      <c r="O11" s="498"/>
      <c r="P11" s="498"/>
      <c r="Q11" s="499"/>
    </row>
    <row r="12" spans="1:17" s="1" customFormat="1" ht="18" customHeight="1">
      <c r="B12" s="492" t="s">
        <v>118</v>
      </c>
      <c r="C12" s="493"/>
      <c r="D12" s="493"/>
      <c r="E12" s="493"/>
      <c r="F12" s="493"/>
      <c r="G12" s="493"/>
      <c r="H12" s="493"/>
      <c r="I12" s="494" t="s">
        <v>89</v>
      </c>
      <c r="J12" s="494"/>
      <c r="K12" s="495"/>
      <c r="L12" s="495" t="s">
        <v>88</v>
      </c>
      <c r="M12" s="496"/>
      <c r="N12" s="497">
        <v>2.25</v>
      </c>
      <c r="O12" s="498"/>
      <c r="P12" s="498"/>
      <c r="Q12" s="499"/>
    </row>
    <row r="13" spans="1:17" s="1" customFormat="1" ht="18" customHeight="1">
      <c r="B13" s="508" t="s">
        <v>21</v>
      </c>
      <c r="C13" s="509"/>
      <c r="D13" s="509"/>
      <c r="E13" s="509"/>
      <c r="F13" s="509"/>
      <c r="G13" s="509"/>
      <c r="H13" s="509"/>
      <c r="I13" s="494" t="s">
        <v>35</v>
      </c>
      <c r="J13" s="494"/>
      <c r="K13" s="495"/>
      <c r="L13" s="495" t="s">
        <v>23</v>
      </c>
      <c r="M13" s="496"/>
      <c r="N13" s="497">
        <v>0.9</v>
      </c>
      <c r="O13" s="498"/>
      <c r="P13" s="498"/>
      <c r="Q13" s="499"/>
    </row>
    <row r="14" spans="1:17" s="1" customFormat="1" ht="18" customHeight="1" thickBot="1">
      <c r="B14" s="525" t="s">
        <v>22</v>
      </c>
      <c r="C14" s="526"/>
      <c r="D14" s="526"/>
      <c r="E14" s="526"/>
      <c r="F14" s="526"/>
      <c r="G14" s="526"/>
      <c r="H14" s="526"/>
      <c r="I14" s="527" t="s">
        <v>36</v>
      </c>
      <c r="J14" s="527"/>
      <c r="K14" s="500"/>
      <c r="L14" s="500" t="s">
        <v>23</v>
      </c>
      <c r="M14" s="501"/>
      <c r="N14" s="522">
        <v>0.8</v>
      </c>
      <c r="O14" s="523"/>
      <c r="P14" s="523"/>
      <c r="Q14" s="524"/>
    </row>
    <row r="15" spans="1:17" s="1" customFormat="1" ht="18" customHeight="1">
      <c r="B15" s="4"/>
      <c r="C15" s="4"/>
      <c r="D15" s="4"/>
      <c r="E15" s="4"/>
      <c r="F15" s="4"/>
      <c r="G15" s="4"/>
      <c r="H15" s="4"/>
      <c r="I15" s="4"/>
      <c r="J15" s="4"/>
      <c r="K15" s="4"/>
      <c r="L15" s="4"/>
      <c r="M15" s="4"/>
      <c r="N15" s="4"/>
    </row>
    <row r="16" spans="1:17" s="1" customFormat="1" ht="18" customHeight="1">
      <c r="B16" s="4"/>
      <c r="C16" s="4"/>
      <c r="D16" s="4"/>
      <c r="E16" s="4"/>
      <c r="F16" s="4"/>
      <c r="G16" s="4"/>
      <c r="H16" s="4"/>
      <c r="I16" s="4"/>
      <c r="J16" s="4"/>
      <c r="K16" s="4"/>
      <c r="L16" s="4"/>
      <c r="M16" s="4"/>
      <c r="N16" s="4"/>
    </row>
    <row r="17" spans="2:226" s="1" customFormat="1" ht="18" customHeight="1">
      <c r="B17" s="2" t="s">
        <v>38</v>
      </c>
    </row>
    <row r="18" spans="2:226" s="1" customFormat="1" ht="18" customHeight="1" thickBot="1">
      <c r="B18" s="2" t="s">
        <v>63</v>
      </c>
    </row>
    <row r="19" spans="2:226" s="1" customFormat="1" ht="18" customHeight="1">
      <c r="B19" s="502" t="s">
        <v>0</v>
      </c>
      <c r="C19" s="503"/>
      <c r="D19" s="503"/>
      <c r="E19" s="503"/>
      <c r="F19" s="503"/>
      <c r="G19" s="503"/>
      <c r="H19" s="503"/>
      <c r="I19" s="504" t="s">
        <v>1</v>
      </c>
      <c r="J19" s="505"/>
      <c r="K19" s="505"/>
      <c r="L19" s="504" t="s">
        <v>37</v>
      </c>
      <c r="M19" s="506"/>
      <c r="N19" s="504" t="s">
        <v>2</v>
      </c>
      <c r="O19" s="505"/>
      <c r="P19" s="505"/>
      <c r="Q19" s="507"/>
    </row>
    <row r="20" spans="2:226" s="1" customFormat="1" ht="18" customHeight="1">
      <c r="B20" s="510" t="s">
        <v>3</v>
      </c>
      <c r="C20" s="511"/>
      <c r="D20" s="511"/>
      <c r="E20" s="511"/>
      <c r="F20" s="511"/>
      <c r="G20" s="511"/>
      <c r="H20" s="512"/>
      <c r="I20" s="488" t="s">
        <v>39</v>
      </c>
      <c r="J20" s="488"/>
      <c r="K20" s="488"/>
      <c r="L20" s="495" t="s">
        <v>7</v>
      </c>
      <c r="M20" s="496"/>
      <c r="N20" s="497" t="str">
        <f ca="1">'最大、最小接続数計算'!Q11</f>
        <v>-</v>
      </c>
      <c r="O20" s="498"/>
      <c r="P20" s="498"/>
      <c r="Q20" s="499"/>
    </row>
    <row r="21" spans="2:226" s="1" customFormat="1" ht="18" customHeight="1">
      <c r="B21" s="510" t="s">
        <v>4</v>
      </c>
      <c r="C21" s="511"/>
      <c r="D21" s="511"/>
      <c r="E21" s="511"/>
      <c r="F21" s="511"/>
      <c r="G21" s="511"/>
      <c r="H21" s="512"/>
      <c r="I21" s="488" t="s">
        <v>40</v>
      </c>
      <c r="J21" s="488"/>
      <c r="K21" s="488"/>
      <c r="L21" s="495" t="s">
        <v>25</v>
      </c>
      <c r="M21" s="496"/>
      <c r="N21" s="497" t="str">
        <f ca="1">'最大、最小接続数計算'!Q12</f>
        <v>-</v>
      </c>
      <c r="O21" s="498"/>
      <c r="P21" s="498"/>
      <c r="Q21" s="499"/>
    </row>
    <row r="22" spans="2:226" s="1" customFormat="1" ht="18" customHeight="1">
      <c r="B22" s="510" t="s">
        <v>6</v>
      </c>
      <c r="C22" s="511"/>
      <c r="D22" s="511"/>
      <c r="E22" s="511"/>
      <c r="F22" s="511"/>
      <c r="G22" s="511"/>
      <c r="H22" s="512"/>
      <c r="I22" s="488" t="s">
        <v>12</v>
      </c>
      <c r="J22" s="488"/>
      <c r="K22" s="488"/>
      <c r="L22" s="495" t="s">
        <v>24</v>
      </c>
      <c r="M22" s="496"/>
      <c r="N22" s="497" t="str">
        <f ca="1">'最大、最小接続数計算'!Q13</f>
        <v>-</v>
      </c>
      <c r="O22" s="498"/>
      <c r="P22" s="498"/>
      <c r="Q22" s="499"/>
    </row>
    <row r="23" spans="2:226" s="1" customFormat="1" ht="18" customHeight="1">
      <c r="B23" s="510" t="s">
        <v>14</v>
      </c>
      <c r="C23" s="511"/>
      <c r="D23" s="511"/>
      <c r="E23" s="511"/>
      <c r="F23" s="511"/>
      <c r="G23" s="511"/>
      <c r="H23" s="512"/>
      <c r="I23" s="488" t="s">
        <v>13</v>
      </c>
      <c r="J23" s="488"/>
      <c r="K23" s="488"/>
      <c r="L23" s="495" t="s">
        <v>25</v>
      </c>
      <c r="M23" s="496"/>
      <c r="N23" s="497" t="str">
        <f ca="1">'最大、最小接続数計算'!Q14</f>
        <v>-</v>
      </c>
      <c r="O23" s="498"/>
      <c r="P23" s="498"/>
      <c r="Q23" s="499"/>
    </row>
    <row r="24" spans="2:226" s="1" customFormat="1" ht="18" customHeight="1" thickBot="1">
      <c r="B24" s="528" t="s">
        <v>5</v>
      </c>
      <c r="C24" s="529"/>
      <c r="D24" s="529"/>
      <c r="E24" s="529"/>
      <c r="F24" s="529"/>
      <c r="G24" s="529"/>
      <c r="H24" s="530"/>
      <c r="I24" s="531" t="s">
        <v>11</v>
      </c>
      <c r="J24" s="531"/>
      <c r="K24" s="531"/>
      <c r="L24" s="500" t="s">
        <v>8</v>
      </c>
      <c r="M24" s="501"/>
      <c r="N24" s="522" t="str">
        <f ca="1">'最大、最小接続数計算'!Q15</f>
        <v>-</v>
      </c>
      <c r="O24" s="523"/>
      <c r="P24" s="523"/>
      <c r="Q24" s="524"/>
    </row>
    <row r="25" spans="2:226" s="1" customFormat="1" ht="18" customHeight="1"/>
    <row r="26" spans="2:226" s="1" customFormat="1" ht="18" customHeight="1" thickBot="1">
      <c r="B26" s="2" t="s">
        <v>156</v>
      </c>
    </row>
    <row r="27" spans="2:226" s="1" customFormat="1" ht="18" customHeight="1">
      <c r="B27" s="534" t="s">
        <v>157</v>
      </c>
      <c r="C27" s="535"/>
      <c r="D27" s="535"/>
      <c r="E27" s="535"/>
      <c r="F27" s="535"/>
      <c r="G27" s="535"/>
      <c r="H27" s="536"/>
      <c r="I27" s="558" t="s">
        <v>42</v>
      </c>
      <c r="J27" s="558"/>
      <c r="K27" s="558"/>
      <c r="L27" s="559" t="s">
        <v>41</v>
      </c>
      <c r="M27" s="560"/>
      <c r="N27" s="561">
        <f>'最大、最小接続数計算'!Q17</f>
        <v>2.25</v>
      </c>
      <c r="O27" s="562"/>
      <c r="P27" s="562"/>
      <c r="Q27" s="563"/>
    </row>
    <row r="28" spans="2:226" s="1" customFormat="1" ht="18" customHeight="1" thickBot="1">
      <c r="B28" s="542" t="s">
        <v>121</v>
      </c>
      <c r="C28" s="543"/>
      <c r="D28" s="543"/>
      <c r="E28" s="543"/>
      <c r="F28" s="543"/>
      <c r="G28" s="543"/>
      <c r="H28" s="543"/>
      <c r="I28" s="544" t="s">
        <v>120</v>
      </c>
      <c r="J28" s="544"/>
      <c r="K28" s="544"/>
      <c r="L28" s="544" t="s">
        <v>120</v>
      </c>
      <c r="M28" s="544"/>
      <c r="N28" s="544" t="str">
        <f>'最大、最小接続数計算'!Q18</f>
        <v>有</v>
      </c>
      <c r="O28" s="544"/>
      <c r="P28" s="544"/>
      <c r="Q28" s="545"/>
      <c r="W28" s="2" t="s">
        <v>48</v>
      </c>
    </row>
    <row r="29" spans="2:226" s="1" customFormat="1" ht="18" customHeight="1" thickBot="1"/>
    <row r="30" spans="2:226" s="1" customFormat="1" ht="18" customHeight="1" thickBot="1">
      <c r="S30" s="552" t="s">
        <v>54</v>
      </c>
      <c r="T30" s="552"/>
      <c r="U30" s="552"/>
      <c r="V30" s="553"/>
      <c r="W30" s="489" t="e">
        <f ca="1">ROUNDUP($N$8/N22,0)</f>
        <v>#VALUE!</v>
      </c>
      <c r="X30" s="490"/>
      <c r="Y30" s="490"/>
      <c r="Z30" s="491"/>
    </row>
    <row r="31" spans="2:226" s="1" customFormat="1" ht="18" customHeight="1" thickBot="1"/>
    <row r="32" spans="2:226" s="1" customFormat="1" ht="18" customHeight="1" thickBot="1">
      <c r="W32" s="489" t="e">
        <f ca="1">$W$30</f>
        <v>#VALUE!</v>
      </c>
      <c r="X32" s="490"/>
      <c r="Y32" s="490"/>
      <c r="Z32" s="491"/>
      <c r="AB32" s="489" t="e">
        <f ca="1">$W$30-1</f>
        <v>#VALUE!</v>
      </c>
      <c r="AC32" s="490"/>
      <c r="AD32" s="490"/>
      <c r="AE32" s="491"/>
      <c r="AG32" s="489" t="e">
        <f ca="1">$W$30-2</f>
        <v>#VALUE!</v>
      </c>
      <c r="AH32" s="490"/>
      <c r="AI32" s="490"/>
      <c r="AJ32" s="491"/>
      <c r="AL32" s="489" t="e">
        <f ca="1">$W$30-3</f>
        <v>#VALUE!</v>
      </c>
      <c r="AM32" s="490"/>
      <c r="AN32" s="490"/>
      <c r="AO32" s="491"/>
      <c r="AQ32" s="489" t="e">
        <f ca="1">$W$30-4</f>
        <v>#VALUE!</v>
      </c>
      <c r="AR32" s="490"/>
      <c r="AS32" s="490"/>
      <c r="AT32" s="491"/>
      <c r="AV32" s="489" t="e">
        <f ca="1">$W$30-5</f>
        <v>#VALUE!</v>
      </c>
      <c r="AW32" s="490"/>
      <c r="AX32" s="490"/>
      <c r="AY32" s="491"/>
      <c r="BA32" s="489" t="e">
        <f ca="1">$W$30-6</f>
        <v>#VALUE!</v>
      </c>
      <c r="BB32" s="490"/>
      <c r="BC32" s="490"/>
      <c r="BD32" s="491"/>
      <c r="BF32" s="489" t="e">
        <f ca="1">$W$30-7</f>
        <v>#VALUE!</v>
      </c>
      <c r="BG32" s="490"/>
      <c r="BH32" s="490"/>
      <c r="BI32" s="491"/>
      <c r="BK32" s="489" t="e">
        <f ca="1">$W$30-8</f>
        <v>#VALUE!</v>
      </c>
      <c r="BL32" s="490"/>
      <c r="BM32" s="490"/>
      <c r="BN32" s="491"/>
      <c r="BP32" s="489" t="e">
        <f ca="1">$W$30-9</f>
        <v>#VALUE!</v>
      </c>
      <c r="BQ32" s="490"/>
      <c r="BR32" s="490"/>
      <c r="BS32" s="491"/>
      <c r="BU32" s="489" t="e">
        <f ca="1">$W$30-10</f>
        <v>#VALUE!</v>
      </c>
      <c r="BV32" s="490"/>
      <c r="BW32" s="490"/>
      <c r="BX32" s="491"/>
      <c r="BZ32" s="489" t="e">
        <f ca="1">$W$30-11</f>
        <v>#VALUE!</v>
      </c>
      <c r="CA32" s="490"/>
      <c r="CB32" s="490"/>
      <c r="CC32" s="491"/>
      <c r="CE32" s="489" t="e">
        <f ca="1">$W$30-12</f>
        <v>#VALUE!</v>
      </c>
      <c r="CF32" s="490"/>
      <c r="CG32" s="490"/>
      <c r="CH32" s="491"/>
      <c r="CJ32" s="489" t="e">
        <f ca="1">$W$30-13</f>
        <v>#VALUE!</v>
      </c>
      <c r="CK32" s="490"/>
      <c r="CL32" s="490"/>
      <c r="CM32" s="491"/>
      <c r="CO32" s="489" t="e">
        <f ca="1">$W$30-14</f>
        <v>#VALUE!</v>
      </c>
      <c r="CP32" s="490"/>
      <c r="CQ32" s="490"/>
      <c r="CR32" s="491"/>
      <c r="CT32" s="489" t="e">
        <f ca="1">$W$30-15</f>
        <v>#VALUE!</v>
      </c>
      <c r="CU32" s="490"/>
      <c r="CV32" s="490"/>
      <c r="CW32" s="491"/>
      <c r="CY32" s="489" t="e">
        <f ca="1">$W$30-16</f>
        <v>#VALUE!</v>
      </c>
      <c r="CZ32" s="490"/>
      <c r="DA32" s="490"/>
      <c r="DB32" s="491"/>
      <c r="DD32" s="489" t="e">
        <f ca="1">$W$30-17</f>
        <v>#VALUE!</v>
      </c>
      <c r="DE32" s="490"/>
      <c r="DF32" s="490"/>
      <c r="DG32" s="491"/>
      <c r="DI32" s="489" t="e">
        <f ca="1">$W$30-18</f>
        <v>#VALUE!</v>
      </c>
      <c r="DJ32" s="490"/>
      <c r="DK32" s="490"/>
      <c r="DL32" s="491"/>
      <c r="DN32" s="489" t="e">
        <f ca="1">$W$30-19</f>
        <v>#VALUE!</v>
      </c>
      <c r="DO32" s="490"/>
      <c r="DP32" s="490"/>
      <c r="DQ32" s="491"/>
      <c r="DS32" s="489" t="e">
        <f ca="1">$W$30-20</f>
        <v>#VALUE!</v>
      </c>
      <c r="DT32" s="490"/>
      <c r="DU32" s="490"/>
      <c r="DV32" s="491"/>
      <c r="DX32" s="489" t="e">
        <f ca="1">$W$30-21</f>
        <v>#VALUE!</v>
      </c>
      <c r="DY32" s="490"/>
      <c r="DZ32" s="490"/>
      <c r="EA32" s="491"/>
      <c r="EC32" s="489" t="e">
        <f ca="1">$W$30-22</f>
        <v>#VALUE!</v>
      </c>
      <c r="ED32" s="490"/>
      <c r="EE32" s="490"/>
      <c r="EF32" s="491"/>
      <c r="EH32" s="489" t="e">
        <f ca="1">$W$30-23</f>
        <v>#VALUE!</v>
      </c>
      <c r="EI32" s="490"/>
      <c r="EJ32" s="490"/>
      <c r="EK32" s="491"/>
      <c r="EM32" s="489" t="e">
        <f ca="1">$W$30-24</f>
        <v>#VALUE!</v>
      </c>
      <c r="EN32" s="490"/>
      <c r="EO32" s="490"/>
      <c r="EP32" s="491"/>
      <c r="ER32" s="489" t="e">
        <f ca="1">$W$30-25</f>
        <v>#VALUE!</v>
      </c>
      <c r="ES32" s="490"/>
      <c r="ET32" s="490"/>
      <c r="EU32" s="491"/>
      <c r="EW32" s="489" t="e">
        <f ca="1">$W$30-26</f>
        <v>#VALUE!</v>
      </c>
      <c r="EX32" s="490"/>
      <c r="EY32" s="490"/>
      <c r="EZ32" s="491"/>
      <c r="FB32" s="489" t="e">
        <f ca="1">$W$30-27</f>
        <v>#VALUE!</v>
      </c>
      <c r="FC32" s="490"/>
      <c r="FD32" s="490"/>
      <c r="FE32" s="491"/>
      <c r="FG32" s="489" t="e">
        <f ca="1">$W$30-28</f>
        <v>#VALUE!</v>
      </c>
      <c r="FH32" s="490"/>
      <c r="FI32" s="490"/>
      <c r="FJ32" s="491"/>
      <c r="FL32" s="489" t="e">
        <f ca="1">$W$30-29</f>
        <v>#VALUE!</v>
      </c>
      <c r="FM32" s="490"/>
      <c r="FN32" s="490"/>
      <c r="FO32" s="491"/>
      <c r="FQ32" s="489" t="e">
        <f ca="1">$W$30-30</f>
        <v>#VALUE!</v>
      </c>
      <c r="FR32" s="490"/>
      <c r="FS32" s="490"/>
      <c r="FT32" s="491"/>
      <c r="FV32" s="489" t="e">
        <f ca="1">$W$30-31</f>
        <v>#VALUE!</v>
      </c>
      <c r="FW32" s="490"/>
      <c r="FX32" s="490"/>
      <c r="FY32" s="491"/>
      <c r="GA32" s="489" t="e">
        <f ca="1">$W$30-32</f>
        <v>#VALUE!</v>
      </c>
      <c r="GB32" s="490"/>
      <c r="GC32" s="490"/>
      <c r="GD32" s="491"/>
      <c r="GF32" s="489" t="e">
        <f ca="1">$W$30-33</f>
        <v>#VALUE!</v>
      </c>
      <c r="GG32" s="490"/>
      <c r="GH32" s="490"/>
      <c r="GI32" s="491"/>
      <c r="GK32" s="489" t="e">
        <f ca="1">$W$30-34</f>
        <v>#VALUE!</v>
      </c>
      <c r="GL32" s="490"/>
      <c r="GM32" s="490"/>
      <c r="GN32" s="491"/>
      <c r="GP32" s="489" t="e">
        <f ca="1">$W$30-35</f>
        <v>#VALUE!</v>
      </c>
      <c r="GQ32" s="490"/>
      <c r="GR32" s="490"/>
      <c r="GS32" s="491"/>
      <c r="GU32" s="489" t="e">
        <f ca="1">$W$30-36</f>
        <v>#VALUE!</v>
      </c>
      <c r="GV32" s="490"/>
      <c r="GW32" s="490"/>
      <c r="GX32" s="491"/>
      <c r="GZ32" s="489" t="e">
        <f ca="1">$W$30-37</f>
        <v>#VALUE!</v>
      </c>
      <c r="HA32" s="490"/>
      <c r="HB32" s="490"/>
      <c r="HC32" s="491"/>
      <c r="HE32" s="489" t="e">
        <f ca="1">$W$30-38</f>
        <v>#VALUE!</v>
      </c>
      <c r="HF32" s="490"/>
      <c r="HG32" s="490"/>
      <c r="HH32" s="491"/>
      <c r="HJ32" s="489" t="e">
        <f ca="1">$W$30-39</f>
        <v>#VALUE!</v>
      </c>
      <c r="HK32" s="490"/>
      <c r="HL32" s="490"/>
      <c r="HM32" s="491"/>
      <c r="HO32" s="489" t="e">
        <f ca="1">$W$30-40</f>
        <v>#VALUE!</v>
      </c>
      <c r="HP32" s="490"/>
      <c r="HQ32" s="490"/>
      <c r="HR32" s="491"/>
    </row>
    <row r="33" spans="19:226" s="1" customFormat="1" ht="18" customHeight="1"/>
    <row r="34" spans="19:226" s="1" customFormat="1" ht="18" customHeight="1">
      <c r="W34" s="488" t="e">
        <f ca="1">W32*$N$20</f>
        <v>#VALUE!</v>
      </c>
      <c r="X34" s="488"/>
      <c r="Y34" s="488"/>
      <c r="Z34" s="488"/>
      <c r="AA34" s="5"/>
      <c r="AB34" s="488" t="e">
        <f ca="1">AB32*$N$20</f>
        <v>#VALUE!</v>
      </c>
      <c r="AC34" s="488"/>
      <c r="AD34" s="488"/>
      <c r="AE34" s="488"/>
      <c r="AF34" s="5"/>
      <c r="AG34" s="488" t="e">
        <f ca="1">AG32*$N$20</f>
        <v>#VALUE!</v>
      </c>
      <c r="AH34" s="488"/>
      <c r="AI34" s="488"/>
      <c r="AJ34" s="488"/>
      <c r="AL34" s="488" t="e">
        <f ca="1">AL32*$N$20</f>
        <v>#VALUE!</v>
      </c>
      <c r="AM34" s="488"/>
      <c r="AN34" s="488"/>
      <c r="AO34" s="488"/>
      <c r="AQ34" s="488" t="e">
        <f ca="1">AQ32*$N$20</f>
        <v>#VALUE!</v>
      </c>
      <c r="AR34" s="488"/>
      <c r="AS34" s="488"/>
      <c r="AT34" s="488"/>
      <c r="AV34" s="488" t="e">
        <f ca="1">AV32*$N$20</f>
        <v>#VALUE!</v>
      </c>
      <c r="AW34" s="488"/>
      <c r="AX34" s="488"/>
      <c r="AY34" s="488"/>
      <c r="AZ34" s="5"/>
      <c r="BA34" s="488" t="e">
        <f ca="1">BA32*$N$20</f>
        <v>#VALUE!</v>
      </c>
      <c r="BB34" s="488"/>
      <c r="BC34" s="488"/>
      <c r="BD34" s="488"/>
      <c r="BE34" s="5"/>
      <c r="BF34" s="488" t="e">
        <f ca="1">BF32*$N$20</f>
        <v>#VALUE!</v>
      </c>
      <c r="BG34" s="488"/>
      <c r="BH34" s="488"/>
      <c r="BI34" s="488"/>
      <c r="BK34" s="488" t="e">
        <f ca="1">BK32*$N$20</f>
        <v>#VALUE!</v>
      </c>
      <c r="BL34" s="488"/>
      <c r="BM34" s="488"/>
      <c r="BN34" s="488"/>
      <c r="BP34" s="488" t="e">
        <f ca="1">BP32*$N$20</f>
        <v>#VALUE!</v>
      </c>
      <c r="BQ34" s="488"/>
      <c r="BR34" s="488"/>
      <c r="BS34" s="488"/>
      <c r="BU34" s="488" t="e">
        <f ca="1">BU32*$N$20</f>
        <v>#VALUE!</v>
      </c>
      <c r="BV34" s="488"/>
      <c r="BW34" s="488"/>
      <c r="BX34" s="488"/>
      <c r="BY34" s="5"/>
      <c r="BZ34" s="488" t="e">
        <f ca="1">BZ32*$N$20</f>
        <v>#VALUE!</v>
      </c>
      <c r="CA34" s="488"/>
      <c r="CB34" s="488"/>
      <c r="CC34" s="488"/>
      <c r="CD34" s="5"/>
      <c r="CE34" s="488" t="e">
        <f ca="1">CE32*$N$20</f>
        <v>#VALUE!</v>
      </c>
      <c r="CF34" s="488"/>
      <c r="CG34" s="488"/>
      <c r="CH34" s="488"/>
      <c r="CJ34" s="488" t="e">
        <f ca="1">CJ32*$N$20</f>
        <v>#VALUE!</v>
      </c>
      <c r="CK34" s="488"/>
      <c r="CL34" s="488"/>
      <c r="CM34" s="488"/>
      <c r="CO34" s="488" t="e">
        <f ca="1">CO32*$N$20</f>
        <v>#VALUE!</v>
      </c>
      <c r="CP34" s="488"/>
      <c r="CQ34" s="488"/>
      <c r="CR34" s="488"/>
      <c r="CT34" s="488" t="e">
        <f ca="1">CT32*$N$20</f>
        <v>#VALUE!</v>
      </c>
      <c r="CU34" s="488"/>
      <c r="CV34" s="488"/>
      <c r="CW34" s="488"/>
      <c r="CX34" s="5"/>
      <c r="CY34" s="488" t="e">
        <f ca="1">CY32*$N$20</f>
        <v>#VALUE!</v>
      </c>
      <c r="CZ34" s="488"/>
      <c r="DA34" s="488"/>
      <c r="DB34" s="488"/>
      <c r="DC34" s="5"/>
      <c r="DD34" s="488" t="e">
        <f ca="1">DD32*$N$20</f>
        <v>#VALUE!</v>
      </c>
      <c r="DE34" s="488"/>
      <c r="DF34" s="488"/>
      <c r="DG34" s="488"/>
      <c r="DI34" s="488" t="e">
        <f ca="1">DI32*$N$20</f>
        <v>#VALUE!</v>
      </c>
      <c r="DJ34" s="488"/>
      <c r="DK34" s="488"/>
      <c r="DL34" s="488"/>
      <c r="DN34" s="488" t="e">
        <f ca="1">DN32*$N$20</f>
        <v>#VALUE!</v>
      </c>
      <c r="DO34" s="488"/>
      <c r="DP34" s="488"/>
      <c r="DQ34" s="488"/>
      <c r="DS34" s="488" t="e">
        <f ca="1">DS32*$N$20</f>
        <v>#VALUE!</v>
      </c>
      <c r="DT34" s="488"/>
      <c r="DU34" s="488"/>
      <c r="DV34" s="488"/>
      <c r="DX34" s="488" t="e">
        <f ca="1">DX32*$N$20</f>
        <v>#VALUE!</v>
      </c>
      <c r="DY34" s="488"/>
      <c r="DZ34" s="488"/>
      <c r="EA34" s="488"/>
      <c r="EC34" s="488" t="e">
        <f ca="1">EC32*$N$20</f>
        <v>#VALUE!</v>
      </c>
      <c r="ED34" s="488"/>
      <c r="EE34" s="488"/>
      <c r="EF34" s="488"/>
      <c r="EH34" s="488" t="e">
        <f ca="1">EH32*$N$20</f>
        <v>#VALUE!</v>
      </c>
      <c r="EI34" s="488"/>
      <c r="EJ34" s="488"/>
      <c r="EK34" s="488"/>
      <c r="EM34" s="488" t="e">
        <f ca="1">EM32*$N$20</f>
        <v>#VALUE!</v>
      </c>
      <c r="EN34" s="488"/>
      <c r="EO34" s="488"/>
      <c r="EP34" s="488"/>
      <c r="ER34" s="488" t="e">
        <f ca="1">ER32*$N$20</f>
        <v>#VALUE!</v>
      </c>
      <c r="ES34" s="488"/>
      <c r="ET34" s="488"/>
      <c r="EU34" s="488"/>
      <c r="EW34" s="488" t="e">
        <f ca="1">EW32*$N$20</f>
        <v>#VALUE!</v>
      </c>
      <c r="EX34" s="488"/>
      <c r="EY34" s="488"/>
      <c r="EZ34" s="488"/>
      <c r="FB34" s="488" t="e">
        <f ca="1">FB32*$N$20</f>
        <v>#VALUE!</v>
      </c>
      <c r="FC34" s="488"/>
      <c r="FD34" s="488"/>
      <c r="FE34" s="488"/>
      <c r="FG34" s="488" t="e">
        <f ca="1">FG32*$N$20</f>
        <v>#VALUE!</v>
      </c>
      <c r="FH34" s="488"/>
      <c r="FI34" s="488"/>
      <c r="FJ34" s="488"/>
      <c r="FL34" s="488" t="e">
        <f ca="1">FL32*$N$20</f>
        <v>#VALUE!</v>
      </c>
      <c r="FM34" s="488"/>
      <c r="FN34" s="488"/>
      <c r="FO34" s="488"/>
      <c r="FQ34" s="488" t="e">
        <f ca="1">FQ32*$N$20</f>
        <v>#VALUE!</v>
      </c>
      <c r="FR34" s="488"/>
      <c r="FS34" s="488"/>
      <c r="FT34" s="488"/>
      <c r="FV34" s="488" t="e">
        <f ca="1">FV32*$N$20</f>
        <v>#VALUE!</v>
      </c>
      <c r="FW34" s="488"/>
      <c r="FX34" s="488"/>
      <c r="FY34" s="488"/>
      <c r="GA34" s="488" t="e">
        <f ca="1">GA32*$N$20</f>
        <v>#VALUE!</v>
      </c>
      <c r="GB34" s="488"/>
      <c r="GC34" s="488"/>
      <c r="GD34" s="488"/>
      <c r="GF34" s="488" t="e">
        <f ca="1">GF32*$N$20</f>
        <v>#VALUE!</v>
      </c>
      <c r="GG34" s="488"/>
      <c r="GH34" s="488"/>
      <c r="GI34" s="488"/>
      <c r="GK34" s="488" t="e">
        <f ca="1">GK32*$N$20</f>
        <v>#VALUE!</v>
      </c>
      <c r="GL34" s="488"/>
      <c r="GM34" s="488"/>
      <c r="GN34" s="488"/>
      <c r="GP34" s="488" t="e">
        <f ca="1">GP32*$N$20</f>
        <v>#VALUE!</v>
      </c>
      <c r="GQ34" s="488"/>
      <c r="GR34" s="488"/>
      <c r="GS34" s="488"/>
      <c r="GU34" s="488" t="e">
        <f ca="1">GU32*$N$20</f>
        <v>#VALUE!</v>
      </c>
      <c r="GV34" s="488"/>
      <c r="GW34" s="488"/>
      <c r="GX34" s="488"/>
      <c r="GZ34" s="488" t="e">
        <f ca="1">GZ32*$N$20</f>
        <v>#VALUE!</v>
      </c>
      <c r="HA34" s="488"/>
      <c r="HB34" s="488"/>
      <c r="HC34" s="488"/>
      <c r="HE34" s="488" t="e">
        <f ca="1">HE32*$N$20</f>
        <v>#VALUE!</v>
      </c>
      <c r="HF34" s="488"/>
      <c r="HG34" s="488"/>
      <c r="HH34" s="488"/>
      <c r="HJ34" s="488" t="e">
        <f ca="1">HJ32*$N$20</f>
        <v>#VALUE!</v>
      </c>
      <c r="HK34" s="488"/>
      <c r="HL34" s="488"/>
      <c r="HM34" s="488"/>
      <c r="HO34" s="488" t="e">
        <f ca="1">HO32*$N$20</f>
        <v>#VALUE!</v>
      </c>
      <c r="HP34" s="488"/>
      <c r="HQ34" s="488"/>
      <c r="HR34" s="488"/>
    </row>
    <row r="35" spans="19:226" s="1" customFormat="1" ht="18" customHeight="1" thickBot="1">
      <c r="W35" s="518" t="e">
        <f ca="1">W32*$N$22</f>
        <v>#VALUE!</v>
      </c>
      <c r="X35" s="518"/>
      <c r="Y35" s="518"/>
      <c r="Z35" s="518"/>
      <c r="AA35" s="5"/>
      <c r="AB35" s="518" t="e">
        <f ca="1">AB32*$N$22</f>
        <v>#VALUE!</v>
      </c>
      <c r="AC35" s="518"/>
      <c r="AD35" s="518"/>
      <c r="AE35" s="518"/>
      <c r="AF35" s="5"/>
      <c r="AG35" s="518" t="e">
        <f ca="1">AG32*$N$22</f>
        <v>#VALUE!</v>
      </c>
      <c r="AH35" s="518"/>
      <c r="AI35" s="518"/>
      <c r="AJ35" s="518"/>
      <c r="AL35" s="518" t="e">
        <f ca="1">AL32*$N$22</f>
        <v>#VALUE!</v>
      </c>
      <c r="AM35" s="518"/>
      <c r="AN35" s="518"/>
      <c r="AO35" s="518"/>
      <c r="AQ35" s="518" t="e">
        <f ca="1">AQ32*$N$22</f>
        <v>#VALUE!</v>
      </c>
      <c r="AR35" s="518"/>
      <c r="AS35" s="518"/>
      <c r="AT35" s="518"/>
      <c r="AV35" s="518" t="e">
        <f ca="1">AV32*$N$22</f>
        <v>#VALUE!</v>
      </c>
      <c r="AW35" s="518"/>
      <c r="AX35" s="518"/>
      <c r="AY35" s="518"/>
      <c r="AZ35" s="5"/>
      <c r="BA35" s="518" t="e">
        <f ca="1">BA32*$N$22</f>
        <v>#VALUE!</v>
      </c>
      <c r="BB35" s="518"/>
      <c r="BC35" s="518"/>
      <c r="BD35" s="518"/>
      <c r="BE35" s="5"/>
      <c r="BF35" s="518" t="e">
        <f ca="1">BF32*$N$22</f>
        <v>#VALUE!</v>
      </c>
      <c r="BG35" s="518"/>
      <c r="BH35" s="518"/>
      <c r="BI35" s="518"/>
      <c r="BK35" s="518" t="e">
        <f ca="1">BK32*$N$22</f>
        <v>#VALUE!</v>
      </c>
      <c r="BL35" s="518"/>
      <c r="BM35" s="518"/>
      <c r="BN35" s="518"/>
      <c r="BP35" s="518" t="e">
        <f ca="1">BP32*$N$22</f>
        <v>#VALUE!</v>
      </c>
      <c r="BQ35" s="518"/>
      <c r="BR35" s="518"/>
      <c r="BS35" s="518"/>
      <c r="BU35" s="518" t="e">
        <f ca="1">BU32*$N$22</f>
        <v>#VALUE!</v>
      </c>
      <c r="BV35" s="518"/>
      <c r="BW35" s="518"/>
      <c r="BX35" s="518"/>
      <c r="BY35" s="5"/>
      <c r="BZ35" s="518" t="e">
        <f ca="1">BZ32*$N$22</f>
        <v>#VALUE!</v>
      </c>
      <c r="CA35" s="518"/>
      <c r="CB35" s="518"/>
      <c r="CC35" s="518"/>
      <c r="CD35" s="5"/>
      <c r="CE35" s="518" t="e">
        <f ca="1">CE32*$N$22</f>
        <v>#VALUE!</v>
      </c>
      <c r="CF35" s="518"/>
      <c r="CG35" s="518"/>
      <c r="CH35" s="518"/>
      <c r="CJ35" s="518" t="e">
        <f ca="1">CJ32*$N$22</f>
        <v>#VALUE!</v>
      </c>
      <c r="CK35" s="518"/>
      <c r="CL35" s="518"/>
      <c r="CM35" s="518"/>
      <c r="CO35" s="518" t="e">
        <f ca="1">CO32*$N$22</f>
        <v>#VALUE!</v>
      </c>
      <c r="CP35" s="518"/>
      <c r="CQ35" s="518"/>
      <c r="CR35" s="518"/>
      <c r="CT35" s="518" t="e">
        <f ca="1">CT32*$N$22</f>
        <v>#VALUE!</v>
      </c>
      <c r="CU35" s="518"/>
      <c r="CV35" s="518"/>
      <c r="CW35" s="518"/>
      <c r="CX35" s="5"/>
      <c r="CY35" s="518" t="e">
        <f ca="1">CY32*$N$22</f>
        <v>#VALUE!</v>
      </c>
      <c r="CZ35" s="518"/>
      <c r="DA35" s="518"/>
      <c r="DB35" s="518"/>
      <c r="DC35" s="5"/>
      <c r="DD35" s="518" t="e">
        <f ca="1">DD32*$N$22</f>
        <v>#VALUE!</v>
      </c>
      <c r="DE35" s="518"/>
      <c r="DF35" s="518"/>
      <c r="DG35" s="518"/>
      <c r="DI35" s="518" t="e">
        <f ca="1">DI32*$N$22</f>
        <v>#VALUE!</v>
      </c>
      <c r="DJ35" s="518"/>
      <c r="DK35" s="518"/>
      <c r="DL35" s="518"/>
      <c r="DN35" s="518" t="e">
        <f ca="1">DN32*$N$22</f>
        <v>#VALUE!</v>
      </c>
      <c r="DO35" s="518"/>
      <c r="DP35" s="518"/>
      <c r="DQ35" s="518"/>
      <c r="DS35" s="518" t="e">
        <f ca="1">DS32*$N$22</f>
        <v>#VALUE!</v>
      </c>
      <c r="DT35" s="518"/>
      <c r="DU35" s="518"/>
      <c r="DV35" s="518"/>
      <c r="DX35" s="518" t="e">
        <f ca="1">DX32*$N$22</f>
        <v>#VALUE!</v>
      </c>
      <c r="DY35" s="518"/>
      <c r="DZ35" s="518"/>
      <c r="EA35" s="518"/>
      <c r="EC35" s="518" t="e">
        <f ca="1">EC32*$N$22</f>
        <v>#VALUE!</v>
      </c>
      <c r="ED35" s="518"/>
      <c r="EE35" s="518"/>
      <c r="EF35" s="518"/>
      <c r="EH35" s="518" t="e">
        <f ca="1">EH32*$N$22</f>
        <v>#VALUE!</v>
      </c>
      <c r="EI35" s="518"/>
      <c r="EJ35" s="518"/>
      <c r="EK35" s="518"/>
      <c r="EM35" s="518" t="e">
        <f ca="1">EM32*$N$22</f>
        <v>#VALUE!</v>
      </c>
      <c r="EN35" s="518"/>
      <c r="EO35" s="518"/>
      <c r="EP35" s="518"/>
      <c r="ER35" s="518" t="e">
        <f ca="1">ER32*$N$22</f>
        <v>#VALUE!</v>
      </c>
      <c r="ES35" s="518"/>
      <c r="ET35" s="518"/>
      <c r="EU35" s="518"/>
      <c r="EW35" s="518" t="e">
        <f ca="1">EW32*$N$22</f>
        <v>#VALUE!</v>
      </c>
      <c r="EX35" s="518"/>
      <c r="EY35" s="518"/>
      <c r="EZ35" s="518"/>
      <c r="FB35" s="518" t="e">
        <f ca="1">FB32*$N$22</f>
        <v>#VALUE!</v>
      </c>
      <c r="FC35" s="518"/>
      <c r="FD35" s="518"/>
      <c r="FE35" s="518"/>
      <c r="FG35" s="518" t="e">
        <f ca="1">FG32*$N$22</f>
        <v>#VALUE!</v>
      </c>
      <c r="FH35" s="518"/>
      <c r="FI35" s="518"/>
      <c r="FJ35" s="518"/>
      <c r="FL35" s="518" t="e">
        <f ca="1">FL32*$N$22</f>
        <v>#VALUE!</v>
      </c>
      <c r="FM35" s="518"/>
      <c r="FN35" s="518"/>
      <c r="FO35" s="518"/>
      <c r="FQ35" s="518" t="e">
        <f ca="1">FQ32*$N$22</f>
        <v>#VALUE!</v>
      </c>
      <c r="FR35" s="518"/>
      <c r="FS35" s="518"/>
      <c r="FT35" s="518"/>
      <c r="FV35" s="518" t="e">
        <f ca="1">FV32*$N$22</f>
        <v>#VALUE!</v>
      </c>
      <c r="FW35" s="518"/>
      <c r="FX35" s="518"/>
      <c r="FY35" s="518"/>
      <c r="GA35" s="518" t="e">
        <f ca="1">GA32*$N$22</f>
        <v>#VALUE!</v>
      </c>
      <c r="GB35" s="518"/>
      <c r="GC35" s="518"/>
      <c r="GD35" s="518"/>
      <c r="GF35" s="518" t="e">
        <f ca="1">GF32*$N$22</f>
        <v>#VALUE!</v>
      </c>
      <c r="GG35" s="518"/>
      <c r="GH35" s="518"/>
      <c r="GI35" s="518"/>
      <c r="GK35" s="518" t="e">
        <f ca="1">GK32*$N$22</f>
        <v>#VALUE!</v>
      </c>
      <c r="GL35" s="518"/>
      <c r="GM35" s="518"/>
      <c r="GN35" s="518"/>
      <c r="GP35" s="518" t="e">
        <f ca="1">GP32*$N$22</f>
        <v>#VALUE!</v>
      </c>
      <c r="GQ35" s="518"/>
      <c r="GR35" s="518"/>
      <c r="GS35" s="518"/>
      <c r="GU35" s="518" t="e">
        <f ca="1">GU32*$N$22</f>
        <v>#VALUE!</v>
      </c>
      <c r="GV35" s="518"/>
      <c r="GW35" s="518"/>
      <c r="GX35" s="518"/>
      <c r="GZ35" s="518" t="e">
        <f ca="1">GZ32*$N$22</f>
        <v>#VALUE!</v>
      </c>
      <c r="HA35" s="518"/>
      <c r="HB35" s="518"/>
      <c r="HC35" s="518"/>
      <c r="HE35" s="518" t="e">
        <f ca="1">HE32*$N$22</f>
        <v>#VALUE!</v>
      </c>
      <c r="HF35" s="518"/>
      <c r="HG35" s="518"/>
      <c r="HH35" s="518"/>
      <c r="HJ35" s="518" t="e">
        <f ca="1">HJ32*$N$22</f>
        <v>#VALUE!</v>
      </c>
      <c r="HK35" s="518"/>
      <c r="HL35" s="518"/>
      <c r="HM35" s="518"/>
      <c r="HO35" s="518" t="e">
        <f ca="1">HO32*$N$22</f>
        <v>#VALUE!</v>
      </c>
      <c r="HP35" s="518"/>
      <c r="HQ35" s="518"/>
      <c r="HR35" s="518"/>
    </row>
    <row r="36" spans="19:226" s="1" customFormat="1" ht="18" customHeight="1" thickBot="1">
      <c r="S36" s="552" t="s">
        <v>50</v>
      </c>
      <c r="T36" s="552"/>
      <c r="U36" s="552"/>
      <c r="V36" s="553"/>
      <c r="W36" s="519" t="e">
        <f ca="1">IF(AND(W34&lt;=($N$6*$N$13),W35&lt;$N$9),"OK","NG")</f>
        <v>#VALUE!</v>
      </c>
      <c r="X36" s="520"/>
      <c r="Y36" s="520"/>
      <c r="Z36" s="521"/>
      <c r="AB36" s="519" t="e">
        <f ca="1">IF(AND(AB34&lt;=($N$6*$N$13),AB35&lt;$N$9),"OK","NG")</f>
        <v>#VALUE!</v>
      </c>
      <c r="AC36" s="520"/>
      <c r="AD36" s="520"/>
      <c r="AE36" s="521"/>
      <c r="AG36" s="519" t="e">
        <f ca="1">IF(AND(AG34&lt;=($N$6*$N$13),AG35&lt;$N$9),"OK","NG")</f>
        <v>#VALUE!</v>
      </c>
      <c r="AH36" s="520"/>
      <c r="AI36" s="520"/>
      <c r="AJ36" s="521"/>
      <c r="AL36" s="519" t="e">
        <f ca="1">IF(AND(AL34&lt;=($N$6*$N$13),AL35&lt;$N$9),"OK","NG")</f>
        <v>#VALUE!</v>
      </c>
      <c r="AM36" s="520"/>
      <c r="AN36" s="520"/>
      <c r="AO36" s="521"/>
      <c r="AQ36" s="519" t="e">
        <f ca="1">IF(AND(AQ34&lt;=($N$6*$N$13),AQ35&lt;$N$9),"OK","NG")</f>
        <v>#VALUE!</v>
      </c>
      <c r="AR36" s="520"/>
      <c r="AS36" s="520"/>
      <c r="AT36" s="521"/>
      <c r="AV36" s="519" t="e">
        <f ca="1">IF(AND(AV34&lt;=($N$6*$N$13),AV35&lt;$N$9),"OK","NG")</f>
        <v>#VALUE!</v>
      </c>
      <c r="AW36" s="520"/>
      <c r="AX36" s="520"/>
      <c r="AY36" s="521"/>
      <c r="BA36" s="519" t="e">
        <f ca="1">IF(AND(BA34&lt;=($N$6*$N$13),BA35&lt;$N$9),"OK","NG")</f>
        <v>#VALUE!</v>
      </c>
      <c r="BB36" s="520"/>
      <c r="BC36" s="520"/>
      <c r="BD36" s="521"/>
      <c r="BF36" s="519" t="e">
        <f ca="1">IF(AND(BF34&lt;=($N$6*$N$13),BF35&lt;$N$9),"OK","NG")</f>
        <v>#VALUE!</v>
      </c>
      <c r="BG36" s="520"/>
      <c r="BH36" s="520"/>
      <c r="BI36" s="521"/>
      <c r="BK36" s="519" t="e">
        <f ca="1">IF(AND(BK34&lt;=($N$6*$N$13),BK35&lt;$N$9),"OK","NG")</f>
        <v>#VALUE!</v>
      </c>
      <c r="BL36" s="520"/>
      <c r="BM36" s="520"/>
      <c r="BN36" s="521"/>
      <c r="BP36" s="519" t="e">
        <f ca="1">IF(AND(BP34&lt;=($N$6*$N$13),BP35&lt;$N$9),"OK","NG")</f>
        <v>#VALUE!</v>
      </c>
      <c r="BQ36" s="520"/>
      <c r="BR36" s="520"/>
      <c r="BS36" s="521"/>
      <c r="BU36" s="519" t="e">
        <f ca="1">IF(AND(BU34&lt;=($N$6*$N$13),BU35&lt;$N$9),"OK","NG")</f>
        <v>#VALUE!</v>
      </c>
      <c r="BV36" s="520"/>
      <c r="BW36" s="520"/>
      <c r="BX36" s="521"/>
      <c r="BZ36" s="519" t="e">
        <f ca="1">IF(AND(BZ34&lt;=($N$6*$N$13),BZ35&lt;$N$9),"OK","NG")</f>
        <v>#VALUE!</v>
      </c>
      <c r="CA36" s="520"/>
      <c r="CB36" s="520"/>
      <c r="CC36" s="521"/>
      <c r="CE36" s="519" t="e">
        <f ca="1">IF(AND(CE34&lt;=($N$6*$N$13),CE35&lt;$N$9),"OK","NG")</f>
        <v>#VALUE!</v>
      </c>
      <c r="CF36" s="520"/>
      <c r="CG36" s="520"/>
      <c r="CH36" s="521"/>
      <c r="CJ36" s="519" t="e">
        <f ca="1">IF(AND(CJ34&lt;=($N$6*$N$13),CJ35&lt;$N$9),"OK","NG")</f>
        <v>#VALUE!</v>
      </c>
      <c r="CK36" s="520"/>
      <c r="CL36" s="520"/>
      <c r="CM36" s="521"/>
      <c r="CO36" s="519" t="e">
        <f ca="1">IF(AND(CO34&lt;=($N$6*$N$13),CO35&lt;$N$9),"OK","NG")</f>
        <v>#VALUE!</v>
      </c>
      <c r="CP36" s="520"/>
      <c r="CQ36" s="520"/>
      <c r="CR36" s="521"/>
      <c r="CT36" s="519" t="e">
        <f ca="1">IF(AND(CT34&lt;=($N$6*$N$13),CT35&lt;$N$9),"OK","NG")</f>
        <v>#VALUE!</v>
      </c>
      <c r="CU36" s="520"/>
      <c r="CV36" s="520"/>
      <c r="CW36" s="521"/>
      <c r="CY36" s="519" t="e">
        <f ca="1">IF(AND(CY34&lt;=($N$6*$N$13),CY35&lt;$N$9),"OK","NG")</f>
        <v>#VALUE!</v>
      </c>
      <c r="CZ36" s="520"/>
      <c r="DA36" s="520"/>
      <c r="DB36" s="521"/>
      <c r="DD36" s="519" t="e">
        <f ca="1">IF(AND(DD34&lt;=($N$6*$N$13),DD35&lt;$N$9),"OK","NG")</f>
        <v>#VALUE!</v>
      </c>
      <c r="DE36" s="520"/>
      <c r="DF36" s="520"/>
      <c r="DG36" s="521"/>
      <c r="DI36" s="519" t="e">
        <f ca="1">IF(AND(DI34&lt;=($N$6*$N$13),DI35&lt;$N$9),"OK","NG")</f>
        <v>#VALUE!</v>
      </c>
      <c r="DJ36" s="520"/>
      <c r="DK36" s="520"/>
      <c r="DL36" s="521"/>
      <c r="DN36" s="519" t="e">
        <f ca="1">IF(AND(DN34&lt;=($N$6*$N$13),DN35&lt;$N$9),"OK","NG")</f>
        <v>#VALUE!</v>
      </c>
      <c r="DO36" s="520"/>
      <c r="DP36" s="520"/>
      <c r="DQ36" s="521"/>
      <c r="DS36" s="519" t="e">
        <f ca="1">IF(AND(DS34&lt;=($N$6*$N$13),DS35&lt;$N$9),"OK","NG")</f>
        <v>#VALUE!</v>
      </c>
      <c r="DT36" s="520"/>
      <c r="DU36" s="520"/>
      <c r="DV36" s="521"/>
      <c r="DX36" s="519" t="e">
        <f ca="1">IF(AND(DX34&lt;=($N$6*$N$13),DX35&lt;$N$9),"OK","NG")</f>
        <v>#VALUE!</v>
      </c>
      <c r="DY36" s="520"/>
      <c r="DZ36" s="520"/>
      <c r="EA36" s="521"/>
      <c r="EC36" s="519" t="e">
        <f ca="1">IF(AND(EC34&lt;=($N$6*$N$13),EC35&lt;$N$9),"OK","NG")</f>
        <v>#VALUE!</v>
      </c>
      <c r="ED36" s="520"/>
      <c r="EE36" s="520"/>
      <c r="EF36" s="521"/>
      <c r="EH36" s="519" t="e">
        <f ca="1">IF(AND(EH34&lt;=($N$6*$N$13),EH35&lt;$N$9),"OK","NG")</f>
        <v>#VALUE!</v>
      </c>
      <c r="EI36" s="520"/>
      <c r="EJ36" s="520"/>
      <c r="EK36" s="521"/>
      <c r="EM36" s="519" t="e">
        <f ca="1">IF(AND(EM34&lt;=($N$6*$N$13),EM35&lt;$N$9),"OK","NG")</f>
        <v>#VALUE!</v>
      </c>
      <c r="EN36" s="520"/>
      <c r="EO36" s="520"/>
      <c r="EP36" s="521"/>
      <c r="ER36" s="519" t="e">
        <f ca="1">IF(AND(ER34&lt;=($N$6*$N$13),ER35&lt;$N$9),"OK","NG")</f>
        <v>#VALUE!</v>
      </c>
      <c r="ES36" s="520"/>
      <c r="ET36" s="520"/>
      <c r="EU36" s="521"/>
      <c r="EW36" s="519" t="e">
        <f ca="1">IF(AND(EW34&lt;=($N$6*$N$13),EW35&lt;$N$9),"OK","NG")</f>
        <v>#VALUE!</v>
      </c>
      <c r="EX36" s="520"/>
      <c r="EY36" s="520"/>
      <c r="EZ36" s="521"/>
      <c r="FB36" s="519" t="e">
        <f ca="1">IF(AND(FB34&lt;=($N$6*$N$13),FB35&lt;$N$9),"OK","NG")</f>
        <v>#VALUE!</v>
      </c>
      <c r="FC36" s="520"/>
      <c r="FD36" s="520"/>
      <c r="FE36" s="521"/>
      <c r="FG36" s="519" t="e">
        <f ca="1">IF(AND(FG34&lt;=($N$6*$N$13),FG35&lt;$N$9),"OK","NG")</f>
        <v>#VALUE!</v>
      </c>
      <c r="FH36" s="520"/>
      <c r="FI36" s="520"/>
      <c r="FJ36" s="521"/>
      <c r="FL36" s="519" t="e">
        <f ca="1">IF(AND(FL34&lt;=($N$6*$N$13),FL35&lt;$N$9),"OK","NG")</f>
        <v>#VALUE!</v>
      </c>
      <c r="FM36" s="520"/>
      <c r="FN36" s="520"/>
      <c r="FO36" s="521"/>
      <c r="FQ36" s="519" t="e">
        <f ca="1">IF(AND(FQ34&lt;=($N$6*$N$13),FQ35&lt;$N$9),"OK","NG")</f>
        <v>#VALUE!</v>
      </c>
      <c r="FR36" s="520"/>
      <c r="FS36" s="520"/>
      <c r="FT36" s="521"/>
      <c r="FV36" s="519" t="e">
        <f ca="1">IF(AND(FV34&lt;=($N$6*$N$13),FV35&lt;$N$9),"OK","NG")</f>
        <v>#VALUE!</v>
      </c>
      <c r="FW36" s="520"/>
      <c r="FX36" s="520"/>
      <c r="FY36" s="521"/>
      <c r="GA36" s="519" t="e">
        <f ca="1">IF(AND(GA34&lt;=($N$6*$N$13),GA35&lt;$N$9),"OK","NG")</f>
        <v>#VALUE!</v>
      </c>
      <c r="GB36" s="520"/>
      <c r="GC36" s="520"/>
      <c r="GD36" s="521"/>
      <c r="GF36" s="519" t="e">
        <f ca="1">IF(AND(GF34&lt;=($N$6*$N$13),GF35&lt;$N$9),"OK","NG")</f>
        <v>#VALUE!</v>
      </c>
      <c r="GG36" s="520"/>
      <c r="GH36" s="520"/>
      <c r="GI36" s="521"/>
      <c r="GK36" s="519" t="e">
        <f ca="1">IF(AND(GK34&lt;=($N$6*$N$13),GK35&lt;$N$9),"OK","NG")</f>
        <v>#VALUE!</v>
      </c>
      <c r="GL36" s="520"/>
      <c r="GM36" s="520"/>
      <c r="GN36" s="521"/>
      <c r="GP36" s="519" t="e">
        <f ca="1">IF(AND(GP34&lt;=($N$6*$N$13),GP35&lt;$N$9),"OK","NG")</f>
        <v>#VALUE!</v>
      </c>
      <c r="GQ36" s="520"/>
      <c r="GR36" s="520"/>
      <c r="GS36" s="521"/>
      <c r="GU36" s="519" t="e">
        <f ca="1">IF(AND(GU34&lt;=($N$6*$N$13),GU35&lt;$N$9),"OK","NG")</f>
        <v>#VALUE!</v>
      </c>
      <c r="GV36" s="520"/>
      <c r="GW36" s="520"/>
      <c r="GX36" s="521"/>
      <c r="GZ36" s="519" t="e">
        <f ca="1">IF(AND(GZ34&lt;=($N$6*$N$13),GZ35&lt;$N$9),"OK","NG")</f>
        <v>#VALUE!</v>
      </c>
      <c r="HA36" s="520"/>
      <c r="HB36" s="520"/>
      <c r="HC36" s="521"/>
      <c r="HE36" s="519" t="e">
        <f ca="1">IF(AND(HE34&lt;=($N$6*$N$13),HE35&lt;$N$9),"OK","NG")</f>
        <v>#VALUE!</v>
      </c>
      <c r="HF36" s="520"/>
      <c r="HG36" s="520"/>
      <c r="HH36" s="521"/>
      <c r="HJ36" s="519" t="e">
        <f ca="1">IF(AND(HJ34&lt;=($N$6*$N$13),HJ35&lt;$N$9),"OK","NG")</f>
        <v>#VALUE!</v>
      </c>
      <c r="HK36" s="520"/>
      <c r="HL36" s="520"/>
      <c r="HM36" s="521"/>
      <c r="HO36" s="519" t="e">
        <f ca="1">IF(AND(HO34&lt;=($N$6*$N$13),HO35&lt;$N$9),"OK","NG")</f>
        <v>#VALUE!</v>
      </c>
      <c r="HP36" s="520"/>
      <c r="HQ36" s="520"/>
      <c r="HR36" s="521"/>
    </row>
    <row r="37" spans="19:226" s="1" customFormat="1" ht="18" customHeight="1"/>
    <row r="38" spans="19:226" s="1" customFormat="1" ht="18" customHeight="1">
      <c r="S38" s="552" t="s">
        <v>51</v>
      </c>
      <c r="T38" s="552"/>
      <c r="U38" s="552"/>
      <c r="V38" s="554"/>
      <c r="W38" s="488" t="e">
        <f ca="1">IF(W36="OK",W32,0)</f>
        <v>#VALUE!</v>
      </c>
      <c r="X38" s="488"/>
      <c r="Y38" s="488"/>
      <c r="Z38" s="488"/>
      <c r="AA38" s="5"/>
      <c r="AB38" s="488" t="e">
        <f ca="1">IF(AB36="OK",AB32,0)</f>
        <v>#VALUE!</v>
      </c>
      <c r="AC38" s="488"/>
      <c r="AD38" s="488"/>
      <c r="AE38" s="488"/>
      <c r="AF38" s="5"/>
      <c r="AG38" s="488" t="e">
        <f ca="1">IF(AG36="OK",AG32,0)</f>
        <v>#VALUE!</v>
      </c>
      <c r="AH38" s="488"/>
      <c r="AI38" s="488"/>
      <c r="AJ38" s="488"/>
      <c r="AL38" s="488" t="e">
        <f ca="1">IF(AL36="OK",AL32,0)</f>
        <v>#VALUE!</v>
      </c>
      <c r="AM38" s="488"/>
      <c r="AN38" s="488"/>
      <c r="AO38" s="488"/>
      <c r="AQ38" s="488" t="e">
        <f ca="1">IF(AQ36="OK",AQ32,0)</f>
        <v>#VALUE!</v>
      </c>
      <c r="AR38" s="488"/>
      <c r="AS38" s="488"/>
      <c r="AT38" s="488"/>
      <c r="AV38" s="488" t="e">
        <f ca="1">IF(AV36="OK",AV32,0)</f>
        <v>#VALUE!</v>
      </c>
      <c r="AW38" s="488"/>
      <c r="AX38" s="488"/>
      <c r="AY38" s="488"/>
      <c r="AZ38" s="5"/>
      <c r="BA38" s="488" t="e">
        <f ca="1">IF(BA36="OK",BA32,0)</f>
        <v>#VALUE!</v>
      </c>
      <c r="BB38" s="488"/>
      <c r="BC38" s="488"/>
      <c r="BD38" s="488"/>
      <c r="BE38" s="5"/>
      <c r="BF38" s="488" t="e">
        <f ca="1">IF(BF36="OK",BF32,0)</f>
        <v>#VALUE!</v>
      </c>
      <c r="BG38" s="488"/>
      <c r="BH38" s="488"/>
      <c r="BI38" s="488"/>
      <c r="BK38" s="488" t="e">
        <f ca="1">IF(BK36="OK",BK32,0)</f>
        <v>#VALUE!</v>
      </c>
      <c r="BL38" s="488"/>
      <c r="BM38" s="488"/>
      <c r="BN38" s="488"/>
      <c r="BP38" s="488" t="e">
        <f ca="1">IF(BP36="OK",BP32,0)</f>
        <v>#VALUE!</v>
      </c>
      <c r="BQ38" s="488"/>
      <c r="BR38" s="488"/>
      <c r="BS38" s="488"/>
      <c r="BU38" s="488" t="e">
        <f ca="1">IF(BU36="OK",BU32,0)</f>
        <v>#VALUE!</v>
      </c>
      <c r="BV38" s="488"/>
      <c r="BW38" s="488"/>
      <c r="BX38" s="488"/>
      <c r="BY38" s="5"/>
      <c r="BZ38" s="488" t="e">
        <f ca="1">IF(BZ36="OK",BZ32,0)</f>
        <v>#VALUE!</v>
      </c>
      <c r="CA38" s="488"/>
      <c r="CB38" s="488"/>
      <c r="CC38" s="488"/>
      <c r="CD38" s="5"/>
      <c r="CE38" s="488" t="e">
        <f ca="1">IF(CE36="OK",CE32,0)</f>
        <v>#VALUE!</v>
      </c>
      <c r="CF38" s="488"/>
      <c r="CG38" s="488"/>
      <c r="CH38" s="488"/>
      <c r="CJ38" s="488" t="e">
        <f ca="1">IF(CJ36="OK",CJ32,0)</f>
        <v>#VALUE!</v>
      </c>
      <c r="CK38" s="488"/>
      <c r="CL38" s="488"/>
      <c r="CM38" s="488"/>
      <c r="CO38" s="488" t="e">
        <f ca="1">IF(CO36="OK",CO32,0)</f>
        <v>#VALUE!</v>
      </c>
      <c r="CP38" s="488"/>
      <c r="CQ38" s="488"/>
      <c r="CR38" s="488"/>
      <c r="CT38" s="488" t="e">
        <f ca="1">IF(CT36="OK",CT32,0)</f>
        <v>#VALUE!</v>
      </c>
      <c r="CU38" s="488"/>
      <c r="CV38" s="488"/>
      <c r="CW38" s="488"/>
      <c r="CX38" s="5"/>
      <c r="CY38" s="488" t="e">
        <f ca="1">IF(CY36="OK",CY32,0)</f>
        <v>#VALUE!</v>
      </c>
      <c r="CZ38" s="488"/>
      <c r="DA38" s="488"/>
      <c r="DB38" s="488"/>
      <c r="DC38" s="5"/>
      <c r="DD38" s="488" t="e">
        <f ca="1">IF(DD36="OK",DD32,0)</f>
        <v>#VALUE!</v>
      </c>
      <c r="DE38" s="488"/>
      <c r="DF38" s="488"/>
      <c r="DG38" s="488"/>
      <c r="DI38" s="488" t="e">
        <f ca="1">IF(DI36="OK",DI32,0)</f>
        <v>#VALUE!</v>
      </c>
      <c r="DJ38" s="488"/>
      <c r="DK38" s="488"/>
      <c r="DL38" s="488"/>
      <c r="DN38" s="488" t="e">
        <f ca="1">IF(DN36="OK",DN32,0)</f>
        <v>#VALUE!</v>
      </c>
      <c r="DO38" s="488"/>
      <c r="DP38" s="488"/>
      <c r="DQ38" s="488"/>
      <c r="DS38" s="488" t="e">
        <f ca="1">IF(DS36="OK",DS32,0)</f>
        <v>#VALUE!</v>
      </c>
      <c r="DT38" s="488"/>
      <c r="DU38" s="488"/>
      <c r="DV38" s="488"/>
      <c r="DX38" s="488" t="e">
        <f ca="1">IF(DX36="OK",DX32,0)</f>
        <v>#VALUE!</v>
      </c>
      <c r="DY38" s="488"/>
      <c r="DZ38" s="488"/>
      <c r="EA38" s="488"/>
      <c r="EC38" s="488" t="e">
        <f ca="1">IF(EC36="OK",EC32,0)</f>
        <v>#VALUE!</v>
      </c>
      <c r="ED38" s="488"/>
      <c r="EE38" s="488"/>
      <c r="EF38" s="488"/>
      <c r="EH38" s="488" t="e">
        <f ca="1">IF(EH36="OK",EH32,0)</f>
        <v>#VALUE!</v>
      </c>
      <c r="EI38" s="488"/>
      <c r="EJ38" s="488"/>
      <c r="EK38" s="488"/>
      <c r="EM38" s="488" t="e">
        <f ca="1">IF(EM36="OK",EM32,0)</f>
        <v>#VALUE!</v>
      </c>
      <c r="EN38" s="488"/>
      <c r="EO38" s="488"/>
      <c r="EP38" s="488"/>
      <c r="ER38" s="488" t="e">
        <f ca="1">IF(ER36="OK",ER32,0)</f>
        <v>#VALUE!</v>
      </c>
      <c r="ES38" s="488"/>
      <c r="ET38" s="488"/>
      <c r="EU38" s="488"/>
      <c r="EW38" s="488" t="e">
        <f ca="1">IF(EW36="OK",EW32,0)</f>
        <v>#VALUE!</v>
      </c>
      <c r="EX38" s="488"/>
      <c r="EY38" s="488"/>
      <c r="EZ38" s="488"/>
      <c r="FB38" s="488" t="e">
        <f ca="1">IF(FB36="OK",FB32,0)</f>
        <v>#VALUE!</v>
      </c>
      <c r="FC38" s="488"/>
      <c r="FD38" s="488"/>
      <c r="FE38" s="488"/>
      <c r="FG38" s="488" t="e">
        <f ca="1">IF(FG36="OK",FG32,0)</f>
        <v>#VALUE!</v>
      </c>
      <c r="FH38" s="488"/>
      <c r="FI38" s="488"/>
      <c r="FJ38" s="488"/>
      <c r="FL38" s="488" t="e">
        <f ca="1">IF(FL36="OK",FL32,0)</f>
        <v>#VALUE!</v>
      </c>
      <c r="FM38" s="488"/>
      <c r="FN38" s="488"/>
      <c r="FO38" s="488"/>
      <c r="FQ38" s="488" t="e">
        <f ca="1">IF(FQ36="OK",FQ32,0)</f>
        <v>#VALUE!</v>
      </c>
      <c r="FR38" s="488"/>
      <c r="FS38" s="488"/>
      <c r="FT38" s="488"/>
      <c r="FV38" s="488" t="e">
        <f ca="1">IF(FV36="OK",FV32,0)</f>
        <v>#VALUE!</v>
      </c>
      <c r="FW38" s="488"/>
      <c r="FX38" s="488"/>
      <c r="FY38" s="488"/>
      <c r="GA38" s="488" t="e">
        <f ca="1">IF(GA36="OK",GA32,0)</f>
        <v>#VALUE!</v>
      </c>
      <c r="GB38" s="488"/>
      <c r="GC38" s="488"/>
      <c r="GD38" s="488"/>
      <c r="GF38" s="488" t="e">
        <f ca="1">IF(GF36="OK",GF32,0)</f>
        <v>#VALUE!</v>
      </c>
      <c r="GG38" s="488"/>
      <c r="GH38" s="488"/>
      <c r="GI38" s="488"/>
      <c r="GK38" s="488" t="e">
        <f ca="1">IF(GK36="OK",GK32,0)</f>
        <v>#VALUE!</v>
      </c>
      <c r="GL38" s="488"/>
      <c r="GM38" s="488"/>
      <c r="GN38" s="488"/>
      <c r="GP38" s="488" t="e">
        <f ca="1">IF(GP36="OK",GP32,0)</f>
        <v>#VALUE!</v>
      </c>
      <c r="GQ38" s="488"/>
      <c r="GR38" s="488"/>
      <c r="GS38" s="488"/>
      <c r="GU38" s="488" t="e">
        <f ca="1">IF(GU36="OK",GU32,0)</f>
        <v>#VALUE!</v>
      </c>
      <c r="GV38" s="488"/>
      <c r="GW38" s="488"/>
      <c r="GX38" s="488"/>
      <c r="GZ38" s="488" t="e">
        <f ca="1">IF(GZ36="OK",GZ32,0)</f>
        <v>#VALUE!</v>
      </c>
      <c r="HA38" s="488"/>
      <c r="HB38" s="488"/>
      <c r="HC38" s="488"/>
      <c r="HE38" s="488" t="e">
        <f ca="1">IF(HE36="OK",HE32,0)</f>
        <v>#VALUE!</v>
      </c>
      <c r="HF38" s="488"/>
      <c r="HG38" s="488"/>
      <c r="HH38" s="488"/>
      <c r="HJ38" s="488" t="e">
        <f ca="1">IF(HJ36="OK",HJ32,0)</f>
        <v>#VALUE!</v>
      </c>
      <c r="HK38" s="488"/>
      <c r="HL38" s="488"/>
      <c r="HM38" s="488"/>
      <c r="HO38" s="488" t="e">
        <f ca="1">IF(HO36="OK",HO32,0)</f>
        <v>#VALUE!</v>
      </c>
      <c r="HP38" s="488"/>
      <c r="HQ38" s="488"/>
      <c r="HR38" s="488"/>
    </row>
    <row r="39" spans="19:226" s="1" customFormat="1" ht="18" customHeight="1" thickBot="1"/>
    <row r="40" spans="19:226" s="1" customFormat="1" ht="18" customHeight="1" thickBot="1">
      <c r="S40" s="552" t="s">
        <v>45</v>
      </c>
      <c r="T40" s="552"/>
      <c r="U40" s="552"/>
      <c r="V40" s="553"/>
      <c r="W40" s="546" t="e">
        <f ca="1">MAX(W38,AB38,AG38,AL38,AQ38,AV38,BA38,BF38,BK38,BP38,BU38,BZ38,CE38,CJ38,CO38,CT38,CY38,DD38,DI38,DN38,DS38,DX38,EC38,EH38,EM38,ER38,EW38,FB38,FG38,FL38,FQ38,FV38,GA38,GF38,GK38,GP38,GU38,GZ38,HE38,HJ38,HO38)</f>
        <v>#VALUE!</v>
      </c>
      <c r="X40" s="547"/>
      <c r="Y40" s="547"/>
      <c r="Z40" s="548"/>
      <c r="AB40" s="1" t="s">
        <v>44</v>
      </c>
    </row>
    <row r="41" spans="19:226" s="1" customFormat="1" ht="18" customHeight="1"/>
    <row r="42" spans="19:226" s="1" customFormat="1" ht="18" customHeight="1" thickBot="1"/>
    <row r="43" spans="19:226" s="1" customFormat="1" ht="18" customHeight="1" thickBot="1">
      <c r="S43" s="552" t="s">
        <v>55</v>
      </c>
      <c r="T43" s="552"/>
      <c r="U43" s="552"/>
      <c r="V43" s="553"/>
      <c r="W43" s="519" t="e">
        <f ca="1">ROUNDUP(($N$27*1000)/(W40*$N$24),0)</f>
        <v>#VALUE!</v>
      </c>
      <c r="X43" s="520"/>
      <c r="Y43" s="520"/>
      <c r="Z43" s="521"/>
    </row>
    <row r="44" spans="19:226" s="1" customFormat="1" ht="18" customHeight="1" thickBot="1"/>
    <row r="45" spans="19:226" s="1" customFormat="1" ht="18" customHeight="1" thickBot="1">
      <c r="W45" s="489" t="e">
        <f ca="1">$W$43</f>
        <v>#VALUE!</v>
      </c>
      <c r="X45" s="490"/>
      <c r="Y45" s="490"/>
      <c r="Z45" s="491"/>
      <c r="AB45" s="489" t="e">
        <f ca="1">$W$43-1</f>
        <v>#VALUE!</v>
      </c>
      <c r="AC45" s="490"/>
      <c r="AD45" s="490"/>
      <c r="AE45" s="491"/>
      <c r="AG45" s="489" t="e">
        <f ca="1">$W$43-2</f>
        <v>#VALUE!</v>
      </c>
      <c r="AH45" s="490"/>
      <c r="AI45" s="490"/>
      <c r="AJ45" s="491"/>
      <c r="AL45" s="489" t="e">
        <f ca="1">$W$43-3</f>
        <v>#VALUE!</v>
      </c>
      <c r="AM45" s="490"/>
      <c r="AN45" s="490"/>
      <c r="AO45" s="491"/>
      <c r="AQ45" s="489" t="e">
        <f ca="1">$W$43-4</f>
        <v>#VALUE!</v>
      </c>
      <c r="AR45" s="490"/>
      <c r="AS45" s="490"/>
      <c r="AT45" s="491"/>
      <c r="AV45" s="489" t="e">
        <f ca="1">$W$43-5</f>
        <v>#VALUE!</v>
      </c>
      <c r="AW45" s="490"/>
      <c r="AX45" s="490"/>
      <c r="AY45" s="491"/>
      <c r="BA45" s="489" t="e">
        <f ca="1">$W$43-6</f>
        <v>#VALUE!</v>
      </c>
      <c r="BB45" s="490"/>
      <c r="BC45" s="490"/>
      <c r="BD45" s="491"/>
      <c r="BF45" s="489" t="e">
        <f ca="1">$W$43-7</f>
        <v>#VALUE!</v>
      </c>
      <c r="BG45" s="490"/>
      <c r="BH45" s="490"/>
      <c r="BI45" s="491"/>
      <c r="BK45" s="489" t="e">
        <f ca="1">$W$43-8</f>
        <v>#VALUE!</v>
      </c>
      <c r="BL45" s="490"/>
      <c r="BM45" s="490"/>
      <c r="BN45" s="491"/>
      <c r="BP45" s="489" t="e">
        <f ca="1">$W$43-9</f>
        <v>#VALUE!</v>
      </c>
      <c r="BQ45" s="490"/>
      <c r="BR45" s="490"/>
      <c r="BS45" s="491"/>
      <c r="BU45" s="489" t="e">
        <f ca="1">$W$43-10</f>
        <v>#VALUE!</v>
      </c>
      <c r="BV45" s="490"/>
      <c r="BW45" s="490"/>
      <c r="BX45" s="491"/>
      <c r="BZ45" s="489" t="e">
        <f ca="1">$W$43-11</f>
        <v>#VALUE!</v>
      </c>
      <c r="CA45" s="490"/>
      <c r="CB45" s="490"/>
      <c r="CC45" s="491"/>
      <c r="CE45" s="489" t="e">
        <f ca="1">$W$43-12</f>
        <v>#VALUE!</v>
      </c>
      <c r="CF45" s="490"/>
      <c r="CG45" s="490"/>
      <c r="CH45" s="491"/>
      <c r="CJ45" s="489" t="e">
        <f ca="1">$W$43-13</f>
        <v>#VALUE!</v>
      </c>
      <c r="CK45" s="490"/>
      <c r="CL45" s="490"/>
      <c r="CM45" s="491"/>
      <c r="CO45" s="489" t="e">
        <f ca="1">$W$43-14</f>
        <v>#VALUE!</v>
      </c>
      <c r="CP45" s="490"/>
      <c r="CQ45" s="490"/>
      <c r="CR45" s="491"/>
      <c r="CT45" s="489" t="e">
        <f ca="1">$W$43-15</f>
        <v>#VALUE!</v>
      </c>
      <c r="CU45" s="490"/>
      <c r="CV45" s="490"/>
      <c r="CW45" s="491"/>
      <c r="CY45" s="489" t="e">
        <f ca="1">$W$43-16</f>
        <v>#VALUE!</v>
      </c>
      <c r="CZ45" s="490"/>
      <c r="DA45" s="490"/>
      <c r="DB45" s="491"/>
      <c r="DD45" s="489" t="e">
        <f ca="1">$W$43-17</f>
        <v>#VALUE!</v>
      </c>
      <c r="DE45" s="490"/>
      <c r="DF45" s="490"/>
      <c r="DG45" s="491"/>
      <c r="DI45" s="489" t="e">
        <f ca="1">$W$43-18</f>
        <v>#VALUE!</v>
      </c>
      <c r="DJ45" s="490"/>
      <c r="DK45" s="490"/>
      <c r="DL45" s="491"/>
      <c r="DN45" s="489" t="e">
        <f ca="1">$W$43-19</f>
        <v>#VALUE!</v>
      </c>
      <c r="DO45" s="490"/>
      <c r="DP45" s="490"/>
      <c r="DQ45" s="491"/>
      <c r="DS45" s="489" t="e">
        <f ca="1">$W$43-20</f>
        <v>#VALUE!</v>
      </c>
      <c r="DT45" s="490"/>
      <c r="DU45" s="490"/>
      <c r="DV45" s="491"/>
      <c r="DX45" s="489" t="e">
        <f ca="1">$W$43-21</f>
        <v>#VALUE!</v>
      </c>
      <c r="DY45" s="490"/>
      <c r="DZ45" s="490"/>
      <c r="EA45" s="491"/>
      <c r="EC45" s="489" t="e">
        <f ca="1">$W$43-22</f>
        <v>#VALUE!</v>
      </c>
      <c r="ED45" s="490"/>
      <c r="EE45" s="490"/>
      <c r="EF45" s="491"/>
      <c r="EH45" s="489" t="e">
        <f ca="1">$W$43-23</f>
        <v>#VALUE!</v>
      </c>
      <c r="EI45" s="490"/>
      <c r="EJ45" s="490"/>
      <c r="EK45" s="491"/>
      <c r="EM45" s="489" t="e">
        <f ca="1">$W$43-24</f>
        <v>#VALUE!</v>
      </c>
      <c r="EN45" s="490"/>
      <c r="EO45" s="490"/>
      <c r="EP45" s="491"/>
      <c r="ER45" s="489" t="e">
        <f ca="1">$W$43-25</f>
        <v>#VALUE!</v>
      </c>
      <c r="ES45" s="490"/>
      <c r="ET45" s="490"/>
      <c r="EU45" s="491"/>
      <c r="EW45" s="489" t="e">
        <f ca="1">$W$43-26</f>
        <v>#VALUE!</v>
      </c>
      <c r="EX45" s="490"/>
      <c r="EY45" s="490"/>
      <c r="EZ45" s="491"/>
      <c r="FB45" s="489" t="e">
        <f ca="1">$W$43-27</f>
        <v>#VALUE!</v>
      </c>
      <c r="FC45" s="490"/>
      <c r="FD45" s="490"/>
      <c r="FE45" s="491"/>
      <c r="FG45" s="489" t="e">
        <f ca="1">$W$43-28</f>
        <v>#VALUE!</v>
      </c>
      <c r="FH45" s="490"/>
      <c r="FI45" s="490"/>
      <c r="FJ45" s="491"/>
      <c r="FL45" s="489" t="e">
        <f ca="1">$W$43-29</f>
        <v>#VALUE!</v>
      </c>
      <c r="FM45" s="490"/>
      <c r="FN45" s="490"/>
      <c r="FO45" s="491"/>
      <c r="FQ45" s="489" t="e">
        <f ca="1">$W$43-30</f>
        <v>#VALUE!</v>
      </c>
      <c r="FR45" s="490"/>
      <c r="FS45" s="490"/>
      <c r="FT45" s="491"/>
      <c r="FV45" s="489" t="e">
        <f ca="1">$W$43-31</f>
        <v>#VALUE!</v>
      </c>
      <c r="FW45" s="490"/>
      <c r="FX45" s="490"/>
      <c r="FY45" s="491"/>
      <c r="GA45" s="489" t="e">
        <f ca="1">$W$43-32</f>
        <v>#VALUE!</v>
      </c>
      <c r="GB45" s="490"/>
      <c r="GC45" s="490"/>
      <c r="GD45" s="491"/>
      <c r="GF45" s="489" t="e">
        <f ca="1">$W$43-33</f>
        <v>#VALUE!</v>
      </c>
      <c r="GG45" s="490"/>
      <c r="GH45" s="490"/>
      <c r="GI45" s="491"/>
      <c r="GK45" s="489" t="e">
        <f ca="1">$W$43-34</f>
        <v>#VALUE!</v>
      </c>
      <c r="GL45" s="490"/>
      <c r="GM45" s="490"/>
      <c r="GN45" s="491"/>
      <c r="GP45" s="489" t="e">
        <f ca="1">$W$43-35</f>
        <v>#VALUE!</v>
      </c>
      <c r="GQ45" s="490"/>
      <c r="GR45" s="490"/>
      <c r="GS45" s="491"/>
      <c r="GU45" s="489" t="e">
        <f ca="1">$W$43-36</f>
        <v>#VALUE!</v>
      </c>
      <c r="GV45" s="490"/>
      <c r="GW45" s="490"/>
      <c r="GX45" s="491"/>
      <c r="GZ45" s="489" t="e">
        <f ca="1">$W$43-37</f>
        <v>#VALUE!</v>
      </c>
      <c r="HA45" s="490"/>
      <c r="HB45" s="490"/>
      <c r="HC45" s="491"/>
      <c r="HE45" s="489" t="e">
        <f ca="1">$W$43-38</f>
        <v>#VALUE!</v>
      </c>
      <c r="HF45" s="490"/>
      <c r="HG45" s="490"/>
      <c r="HH45" s="491"/>
      <c r="HJ45" s="489" t="e">
        <f ca="1">$W$43-39</f>
        <v>#VALUE!</v>
      </c>
      <c r="HK45" s="490"/>
      <c r="HL45" s="490"/>
      <c r="HM45" s="491"/>
      <c r="HO45" s="489" t="e">
        <f ca="1">$W$43-40</f>
        <v>#VALUE!</v>
      </c>
      <c r="HP45" s="490"/>
      <c r="HQ45" s="490"/>
      <c r="HR45" s="491"/>
    </row>
    <row r="46" spans="19:226" s="1" customFormat="1" ht="18" customHeight="1"/>
    <row r="47" spans="19:226" s="1" customFormat="1" ht="18" customHeight="1">
      <c r="W47" s="488" t="e">
        <f ca="1">W45*$N$21</f>
        <v>#VALUE!</v>
      </c>
      <c r="X47" s="488"/>
      <c r="Y47" s="488"/>
      <c r="Z47" s="488"/>
      <c r="AA47" s="5"/>
      <c r="AB47" s="488" t="e">
        <f ca="1">AB45*$N$21</f>
        <v>#VALUE!</v>
      </c>
      <c r="AC47" s="488"/>
      <c r="AD47" s="488"/>
      <c r="AE47" s="488"/>
      <c r="AF47" s="5"/>
      <c r="AG47" s="488" t="e">
        <f ca="1">AG45*$N$21</f>
        <v>#VALUE!</v>
      </c>
      <c r="AH47" s="488"/>
      <c r="AI47" s="488"/>
      <c r="AJ47" s="488"/>
      <c r="AL47" s="488" t="e">
        <f ca="1">AL45*$N$21</f>
        <v>#VALUE!</v>
      </c>
      <c r="AM47" s="488"/>
      <c r="AN47" s="488"/>
      <c r="AO47" s="488"/>
      <c r="AQ47" s="488" t="e">
        <f ca="1">AQ45*$N$21</f>
        <v>#VALUE!</v>
      </c>
      <c r="AR47" s="488"/>
      <c r="AS47" s="488"/>
      <c r="AT47" s="488"/>
      <c r="AV47" s="488" t="e">
        <f ca="1">AV45*$N$21</f>
        <v>#VALUE!</v>
      </c>
      <c r="AW47" s="488"/>
      <c r="AX47" s="488"/>
      <c r="AY47" s="488"/>
      <c r="AZ47" s="5"/>
      <c r="BA47" s="488" t="e">
        <f ca="1">BA45*$N$21</f>
        <v>#VALUE!</v>
      </c>
      <c r="BB47" s="488"/>
      <c r="BC47" s="488"/>
      <c r="BD47" s="488"/>
      <c r="BE47" s="5"/>
      <c r="BF47" s="488" t="e">
        <f ca="1">BF45*$N$21</f>
        <v>#VALUE!</v>
      </c>
      <c r="BG47" s="488"/>
      <c r="BH47" s="488"/>
      <c r="BI47" s="488"/>
      <c r="BK47" s="488" t="e">
        <f ca="1">BK45*$N$21</f>
        <v>#VALUE!</v>
      </c>
      <c r="BL47" s="488"/>
      <c r="BM47" s="488"/>
      <c r="BN47" s="488"/>
      <c r="BP47" s="488" t="e">
        <f ca="1">BP45*$N$21</f>
        <v>#VALUE!</v>
      </c>
      <c r="BQ47" s="488"/>
      <c r="BR47" s="488"/>
      <c r="BS47" s="488"/>
      <c r="BU47" s="488" t="e">
        <f ca="1">BU45*$N$21</f>
        <v>#VALUE!</v>
      </c>
      <c r="BV47" s="488"/>
      <c r="BW47" s="488"/>
      <c r="BX47" s="488"/>
      <c r="BY47" s="5"/>
      <c r="BZ47" s="488" t="e">
        <f ca="1">BZ45*$N$21</f>
        <v>#VALUE!</v>
      </c>
      <c r="CA47" s="488"/>
      <c r="CB47" s="488"/>
      <c r="CC47" s="488"/>
      <c r="CD47" s="5"/>
      <c r="CE47" s="488" t="e">
        <f ca="1">CE45*$N$21</f>
        <v>#VALUE!</v>
      </c>
      <c r="CF47" s="488"/>
      <c r="CG47" s="488"/>
      <c r="CH47" s="488"/>
      <c r="CJ47" s="488" t="e">
        <f ca="1">CJ45*$N$21</f>
        <v>#VALUE!</v>
      </c>
      <c r="CK47" s="488"/>
      <c r="CL47" s="488"/>
      <c r="CM47" s="488"/>
      <c r="CO47" s="488" t="e">
        <f ca="1">CO45*$N$21</f>
        <v>#VALUE!</v>
      </c>
      <c r="CP47" s="488"/>
      <c r="CQ47" s="488"/>
      <c r="CR47" s="488"/>
      <c r="CT47" s="488" t="e">
        <f ca="1">CT45*$N$21</f>
        <v>#VALUE!</v>
      </c>
      <c r="CU47" s="488"/>
      <c r="CV47" s="488"/>
      <c r="CW47" s="488"/>
      <c r="CX47" s="5"/>
      <c r="CY47" s="488" t="e">
        <f ca="1">CY45*$N$21</f>
        <v>#VALUE!</v>
      </c>
      <c r="CZ47" s="488"/>
      <c r="DA47" s="488"/>
      <c r="DB47" s="488"/>
      <c r="DC47" s="5"/>
      <c r="DD47" s="488" t="e">
        <f ca="1">DD45*$N$21</f>
        <v>#VALUE!</v>
      </c>
      <c r="DE47" s="488"/>
      <c r="DF47" s="488"/>
      <c r="DG47" s="488"/>
      <c r="DI47" s="488" t="e">
        <f ca="1">DI45*$N$21</f>
        <v>#VALUE!</v>
      </c>
      <c r="DJ47" s="488"/>
      <c r="DK47" s="488"/>
      <c r="DL47" s="488"/>
      <c r="DN47" s="488" t="e">
        <f ca="1">DN45*$N$21</f>
        <v>#VALUE!</v>
      </c>
      <c r="DO47" s="488"/>
      <c r="DP47" s="488"/>
      <c r="DQ47" s="488"/>
      <c r="DS47" s="488" t="e">
        <f ca="1">DS45*$N$21</f>
        <v>#VALUE!</v>
      </c>
      <c r="DT47" s="488"/>
      <c r="DU47" s="488"/>
      <c r="DV47" s="488"/>
      <c r="DW47" s="5"/>
      <c r="DX47" s="488" t="e">
        <f ca="1">DX45*$N$21</f>
        <v>#VALUE!</v>
      </c>
      <c r="DY47" s="488"/>
      <c r="DZ47" s="488"/>
      <c r="EA47" s="488"/>
      <c r="EB47" s="5"/>
      <c r="EC47" s="488" t="e">
        <f ca="1">EC45*$N$21</f>
        <v>#VALUE!</v>
      </c>
      <c r="ED47" s="488"/>
      <c r="EE47" s="488"/>
      <c r="EF47" s="488"/>
      <c r="EH47" s="488" t="e">
        <f ca="1">EH45*$N$21</f>
        <v>#VALUE!</v>
      </c>
      <c r="EI47" s="488"/>
      <c r="EJ47" s="488"/>
      <c r="EK47" s="488"/>
      <c r="EM47" s="488" t="e">
        <f ca="1">EM45*$N$21</f>
        <v>#VALUE!</v>
      </c>
      <c r="EN47" s="488"/>
      <c r="EO47" s="488"/>
      <c r="EP47" s="488"/>
      <c r="ER47" s="488" t="e">
        <f ca="1">ER45*$N$21</f>
        <v>#VALUE!</v>
      </c>
      <c r="ES47" s="488"/>
      <c r="ET47" s="488"/>
      <c r="EU47" s="488"/>
      <c r="EV47" s="5"/>
      <c r="EW47" s="488" t="e">
        <f ca="1">EW45*$N$21</f>
        <v>#VALUE!</v>
      </c>
      <c r="EX47" s="488"/>
      <c r="EY47" s="488"/>
      <c r="EZ47" s="488"/>
      <c r="FA47" s="5"/>
      <c r="FB47" s="488" t="e">
        <f ca="1">FB45*$N$21</f>
        <v>#VALUE!</v>
      </c>
      <c r="FC47" s="488"/>
      <c r="FD47" s="488"/>
      <c r="FE47" s="488"/>
      <c r="FG47" s="488" t="e">
        <f ca="1">FG45*$N$21</f>
        <v>#VALUE!</v>
      </c>
      <c r="FH47" s="488"/>
      <c r="FI47" s="488"/>
      <c r="FJ47" s="488"/>
      <c r="FL47" s="488" t="e">
        <f ca="1">FL45*$N$21</f>
        <v>#VALUE!</v>
      </c>
      <c r="FM47" s="488"/>
      <c r="FN47" s="488"/>
      <c r="FO47" s="488"/>
      <c r="FQ47" s="488" t="e">
        <f ca="1">FQ45*$N$21</f>
        <v>#VALUE!</v>
      </c>
      <c r="FR47" s="488"/>
      <c r="FS47" s="488"/>
      <c r="FT47" s="488"/>
      <c r="FV47" s="488" t="e">
        <f ca="1">FV45*$N$21</f>
        <v>#VALUE!</v>
      </c>
      <c r="FW47" s="488"/>
      <c r="FX47" s="488"/>
      <c r="FY47" s="488"/>
      <c r="GA47" s="488" t="e">
        <f ca="1">GA45*$N$21</f>
        <v>#VALUE!</v>
      </c>
      <c r="GB47" s="488"/>
      <c r="GC47" s="488"/>
      <c r="GD47" s="488"/>
      <c r="GE47" s="5"/>
      <c r="GF47" s="488" t="e">
        <f ca="1">GF45*$N$21</f>
        <v>#VALUE!</v>
      </c>
      <c r="GG47" s="488"/>
      <c r="GH47" s="488"/>
      <c r="GI47" s="488"/>
      <c r="GJ47" s="5"/>
      <c r="GK47" s="488" t="e">
        <f ca="1">GK45*$N$21</f>
        <v>#VALUE!</v>
      </c>
      <c r="GL47" s="488"/>
      <c r="GM47" s="488"/>
      <c r="GN47" s="488"/>
      <c r="GP47" s="488" t="e">
        <f ca="1">GP45*$N$21</f>
        <v>#VALUE!</v>
      </c>
      <c r="GQ47" s="488"/>
      <c r="GR47" s="488"/>
      <c r="GS47" s="488"/>
      <c r="GU47" s="488" t="e">
        <f ca="1">GU45*$N$21</f>
        <v>#VALUE!</v>
      </c>
      <c r="GV47" s="488"/>
      <c r="GW47" s="488"/>
      <c r="GX47" s="488"/>
      <c r="GZ47" s="488" t="e">
        <f ca="1">GZ45*$N$21</f>
        <v>#VALUE!</v>
      </c>
      <c r="HA47" s="488"/>
      <c r="HB47" s="488"/>
      <c r="HC47" s="488"/>
      <c r="HE47" s="488" t="e">
        <f ca="1">HE45*$N$21</f>
        <v>#VALUE!</v>
      </c>
      <c r="HF47" s="488"/>
      <c r="HG47" s="488"/>
      <c r="HH47" s="488"/>
      <c r="HJ47" s="488" t="e">
        <f ca="1">HJ45*$N$21</f>
        <v>#VALUE!</v>
      </c>
      <c r="HK47" s="488"/>
      <c r="HL47" s="488"/>
      <c r="HM47" s="488"/>
      <c r="HN47" s="5"/>
      <c r="HO47" s="488" t="e">
        <f ca="1">HO45*$N$21</f>
        <v>#VALUE!</v>
      </c>
      <c r="HP47" s="488"/>
      <c r="HQ47" s="488"/>
      <c r="HR47" s="488"/>
    </row>
    <row r="48" spans="19:226" s="1" customFormat="1" ht="18" customHeight="1" thickBot="1">
      <c r="W48" s="518" t="e">
        <f ca="1">W45*$N$23</f>
        <v>#VALUE!</v>
      </c>
      <c r="X48" s="518"/>
      <c r="Y48" s="518"/>
      <c r="Z48" s="518"/>
      <c r="AA48" s="5"/>
      <c r="AB48" s="518" t="e">
        <f ca="1">AB45*$N$23</f>
        <v>#VALUE!</v>
      </c>
      <c r="AC48" s="518"/>
      <c r="AD48" s="518"/>
      <c r="AE48" s="518"/>
      <c r="AF48" s="5"/>
      <c r="AG48" s="518" t="e">
        <f ca="1">AG45*$N$23</f>
        <v>#VALUE!</v>
      </c>
      <c r="AH48" s="518"/>
      <c r="AI48" s="518"/>
      <c r="AJ48" s="518"/>
      <c r="AL48" s="518" t="e">
        <f ca="1">AL45*$N$23</f>
        <v>#VALUE!</v>
      </c>
      <c r="AM48" s="518"/>
      <c r="AN48" s="518"/>
      <c r="AO48" s="518"/>
      <c r="AQ48" s="518" t="e">
        <f ca="1">AQ45*$N$23</f>
        <v>#VALUE!</v>
      </c>
      <c r="AR48" s="518"/>
      <c r="AS48" s="518"/>
      <c r="AT48" s="518"/>
      <c r="AV48" s="518" t="e">
        <f ca="1">AV45*$N$23</f>
        <v>#VALUE!</v>
      </c>
      <c r="AW48" s="518"/>
      <c r="AX48" s="518"/>
      <c r="AY48" s="518"/>
      <c r="AZ48" s="5"/>
      <c r="BA48" s="518" t="e">
        <f ca="1">BA45*$N$23</f>
        <v>#VALUE!</v>
      </c>
      <c r="BB48" s="518"/>
      <c r="BC48" s="518"/>
      <c r="BD48" s="518"/>
      <c r="BE48" s="5"/>
      <c r="BF48" s="518" t="e">
        <f ca="1">BF45*$N$23</f>
        <v>#VALUE!</v>
      </c>
      <c r="BG48" s="518"/>
      <c r="BH48" s="518"/>
      <c r="BI48" s="518"/>
      <c r="BK48" s="518" t="e">
        <f ca="1">BK45*$N$23</f>
        <v>#VALUE!</v>
      </c>
      <c r="BL48" s="518"/>
      <c r="BM48" s="518"/>
      <c r="BN48" s="518"/>
      <c r="BP48" s="518" t="e">
        <f ca="1">BP45*$N$23</f>
        <v>#VALUE!</v>
      </c>
      <c r="BQ48" s="518"/>
      <c r="BR48" s="518"/>
      <c r="BS48" s="518"/>
      <c r="BU48" s="518" t="e">
        <f ca="1">BU45*$N$23</f>
        <v>#VALUE!</v>
      </c>
      <c r="BV48" s="518"/>
      <c r="BW48" s="518"/>
      <c r="BX48" s="518"/>
      <c r="BY48" s="5"/>
      <c r="BZ48" s="518" t="e">
        <f ca="1">BZ45*$N$23</f>
        <v>#VALUE!</v>
      </c>
      <c r="CA48" s="518"/>
      <c r="CB48" s="518"/>
      <c r="CC48" s="518"/>
      <c r="CD48" s="5"/>
      <c r="CE48" s="518" t="e">
        <f ca="1">CE45*$N$23</f>
        <v>#VALUE!</v>
      </c>
      <c r="CF48" s="518"/>
      <c r="CG48" s="518"/>
      <c r="CH48" s="518"/>
      <c r="CJ48" s="518" t="e">
        <f ca="1">CJ45*$N$23</f>
        <v>#VALUE!</v>
      </c>
      <c r="CK48" s="518"/>
      <c r="CL48" s="518"/>
      <c r="CM48" s="518"/>
      <c r="CO48" s="518" t="e">
        <f ca="1">CO45*$N$23</f>
        <v>#VALUE!</v>
      </c>
      <c r="CP48" s="518"/>
      <c r="CQ48" s="518"/>
      <c r="CR48" s="518"/>
      <c r="CT48" s="518" t="e">
        <f ca="1">CT45*$N$23</f>
        <v>#VALUE!</v>
      </c>
      <c r="CU48" s="518"/>
      <c r="CV48" s="518"/>
      <c r="CW48" s="518"/>
      <c r="CX48" s="5"/>
      <c r="CY48" s="518" t="e">
        <f ca="1">CY45*$N$23</f>
        <v>#VALUE!</v>
      </c>
      <c r="CZ48" s="518"/>
      <c r="DA48" s="518"/>
      <c r="DB48" s="518"/>
      <c r="DC48" s="5"/>
      <c r="DD48" s="518" t="e">
        <f ca="1">DD45*$N$23</f>
        <v>#VALUE!</v>
      </c>
      <c r="DE48" s="518"/>
      <c r="DF48" s="518"/>
      <c r="DG48" s="518"/>
      <c r="DI48" s="518" t="e">
        <f ca="1">DI45*$N$23</f>
        <v>#VALUE!</v>
      </c>
      <c r="DJ48" s="518"/>
      <c r="DK48" s="518"/>
      <c r="DL48" s="518"/>
      <c r="DN48" s="518" t="e">
        <f ca="1">DN45*$N$23</f>
        <v>#VALUE!</v>
      </c>
      <c r="DO48" s="518"/>
      <c r="DP48" s="518"/>
      <c r="DQ48" s="518"/>
      <c r="DS48" s="518" t="e">
        <f ca="1">DS45*$N$23</f>
        <v>#VALUE!</v>
      </c>
      <c r="DT48" s="518"/>
      <c r="DU48" s="518"/>
      <c r="DV48" s="518"/>
      <c r="DW48" s="5"/>
      <c r="DX48" s="518" t="e">
        <f ca="1">DX45*$N$23</f>
        <v>#VALUE!</v>
      </c>
      <c r="DY48" s="518"/>
      <c r="DZ48" s="518"/>
      <c r="EA48" s="518"/>
      <c r="EB48" s="5"/>
      <c r="EC48" s="518" t="e">
        <f ca="1">EC45*$N$23</f>
        <v>#VALUE!</v>
      </c>
      <c r="ED48" s="518"/>
      <c r="EE48" s="518"/>
      <c r="EF48" s="518"/>
      <c r="EH48" s="518" t="e">
        <f ca="1">EH45*$N$23</f>
        <v>#VALUE!</v>
      </c>
      <c r="EI48" s="518"/>
      <c r="EJ48" s="518"/>
      <c r="EK48" s="518"/>
      <c r="EM48" s="518" t="e">
        <f ca="1">EM45*$N$23</f>
        <v>#VALUE!</v>
      </c>
      <c r="EN48" s="518"/>
      <c r="EO48" s="518"/>
      <c r="EP48" s="518"/>
      <c r="ER48" s="518" t="e">
        <f ca="1">ER45*$N$23</f>
        <v>#VALUE!</v>
      </c>
      <c r="ES48" s="518"/>
      <c r="ET48" s="518"/>
      <c r="EU48" s="518"/>
      <c r="EV48" s="5"/>
      <c r="EW48" s="518" t="e">
        <f ca="1">EW45*$N$23</f>
        <v>#VALUE!</v>
      </c>
      <c r="EX48" s="518"/>
      <c r="EY48" s="518"/>
      <c r="EZ48" s="518"/>
      <c r="FA48" s="5"/>
      <c r="FB48" s="518" t="e">
        <f ca="1">FB45*$N$23</f>
        <v>#VALUE!</v>
      </c>
      <c r="FC48" s="518"/>
      <c r="FD48" s="518"/>
      <c r="FE48" s="518"/>
      <c r="FG48" s="518" t="e">
        <f ca="1">FG45*$N$23</f>
        <v>#VALUE!</v>
      </c>
      <c r="FH48" s="518"/>
      <c r="FI48" s="518"/>
      <c r="FJ48" s="518"/>
      <c r="FL48" s="518" t="e">
        <f ca="1">FL45*$N$23</f>
        <v>#VALUE!</v>
      </c>
      <c r="FM48" s="518"/>
      <c r="FN48" s="518"/>
      <c r="FO48" s="518"/>
      <c r="FQ48" s="518" t="e">
        <f ca="1">FQ45*$N$23</f>
        <v>#VALUE!</v>
      </c>
      <c r="FR48" s="518"/>
      <c r="FS48" s="518"/>
      <c r="FT48" s="518"/>
      <c r="FV48" s="518" t="e">
        <f ca="1">FV45*$N$23</f>
        <v>#VALUE!</v>
      </c>
      <c r="FW48" s="518"/>
      <c r="FX48" s="518"/>
      <c r="FY48" s="518"/>
      <c r="GA48" s="518" t="e">
        <f ca="1">GA45*$N$23</f>
        <v>#VALUE!</v>
      </c>
      <c r="GB48" s="518"/>
      <c r="GC48" s="518"/>
      <c r="GD48" s="518"/>
      <c r="GE48" s="5"/>
      <c r="GF48" s="518" t="e">
        <f ca="1">GF45*$N$23</f>
        <v>#VALUE!</v>
      </c>
      <c r="GG48" s="518"/>
      <c r="GH48" s="518"/>
      <c r="GI48" s="518"/>
      <c r="GJ48" s="5"/>
      <c r="GK48" s="518" t="e">
        <f ca="1">GK45*$N$23</f>
        <v>#VALUE!</v>
      </c>
      <c r="GL48" s="518"/>
      <c r="GM48" s="518"/>
      <c r="GN48" s="518"/>
      <c r="GP48" s="518" t="e">
        <f ca="1">GP45*$N$23</f>
        <v>#VALUE!</v>
      </c>
      <c r="GQ48" s="518"/>
      <c r="GR48" s="518"/>
      <c r="GS48" s="518"/>
      <c r="GU48" s="518" t="e">
        <f ca="1">GU45*$N$23</f>
        <v>#VALUE!</v>
      </c>
      <c r="GV48" s="518"/>
      <c r="GW48" s="518"/>
      <c r="GX48" s="518"/>
      <c r="GZ48" s="518" t="e">
        <f ca="1">GZ45*$N$23</f>
        <v>#VALUE!</v>
      </c>
      <c r="HA48" s="518"/>
      <c r="HB48" s="518"/>
      <c r="HC48" s="518"/>
      <c r="HE48" s="518" t="e">
        <f ca="1">HE45*$N$23</f>
        <v>#VALUE!</v>
      </c>
      <c r="HF48" s="518"/>
      <c r="HG48" s="518"/>
      <c r="HH48" s="518"/>
      <c r="HJ48" s="518" t="e">
        <f ca="1">HJ45*$N$23</f>
        <v>#VALUE!</v>
      </c>
      <c r="HK48" s="518"/>
      <c r="HL48" s="518"/>
      <c r="HM48" s="518"/>
      <c r="HN48" s="5"/>
      <c r="HO48" s="518" t="e">
        <f ca="1">HO45*$N$23</f>
        <v>#VALUE!</v>
      </c>
      <c r="HP48" s="518"/>
      <c r="HQ48" s="518"/>
      <c r="HR48" s="518"/>
    </row>
    <row r="49" spans="19:226" s="1" customFormat="1" ht="18" customHeight="1" thickBot="1">
      <c r="S49" s="552" t="s">
        <v>50</v>
      </c>
      <c r="T49" s="552"/>
      <c r="U49" s="552"/>
      <c r="V49" s="553"/>
      <c r="W49" s="519" t="e">
        <f ca="1">IF(AND(W47&lt;$N$10,W48&lt;$N$11),"OK","NG")</f>
        <v>#VALUE!</v>
      </c>
      <c r="X49" s="520"/>
      <c r="Y49" s="520"/>
      <c r="Z49" s="521"/>
      <c r="AB49" s="519" t="e">
        <f ca="1">IF(AND(AB47&lt;$N$10,AB48&lt;$N$11),"OK","NG")</f>
        <v>#VALUE!</v>
      </c>
      <c r="AC49" s="520"/>
      <c r="AD49" s="520"/>
      <c r="AE49" s="521"/>
      <c r="AG49" s="519" t="e">
        <f ca="1">IF(AND(AG47&lt;$N$10,AG48&lt;$N$11),"OK","NG")</f>
        <v>#VALUE!</v>
      </c>
      <c r="AH49" s="520"/>
      <c r="AI49" s="520"/>
      <c r="AJ49" s="521"/>
      <c r="AL49" s="519" t="e">
        <f ca="1">IF(AND(AL47&lt;$N$10,AL48&lt;$N$11),"OK","NG")</f>
        <v>#VALUE!</v>
      </c>
      <c r="AM49" s="520"/>
      <c r="AN49" s="520"/>
      <c r="AO49" s="521"/>
      <c r="AQ49" s="519" t="e">
        <f ca="1">IF(AND(AQ47&lt;$N$10,AQ48&lt;$N$11),"OK","NG")</f>
        <v>#VALUE!</v>
      </c>
      <c r="AR49" s="520"/>
      <c r="AS49" s="520"/>
      <c r="AT49" s="521"/>
      <c r="AV49" s="519" t="e">
        <f ca="1">IF(AND(AV47&lt;$N$10,AV48&lt;$N$11),"OK","NG")</f>
        <v>#VALUE!</v>
      </c>
      <c r="AW49" s="520"/>
      <c r="AX49" s="520"/>
      <c r="AY49" s="521"/>
      <c r="BA49" s="519" t="e">
        <f ca="1">IF(AND(BA47&lt;$N$10,BA48&lt;$N$11),"OK","NG")</f>
        <v>#VALUE!</v>
      </c>
      <c r="BB49" s="520"/>
      <c r="BC49" s="520"/>
      <c r="BD49" s="521"/>
      <c r="BF49" s="519" t="e">
        <f ca="1">IF(AND(BF47&lt;$N$10,BF48&lt;$N$11),"OK","NG")</f>
        <v>#VALUE!</v>
      </c>
      <c r="BG49" s="520"/>
      <c r="BH49" s="520"/>
      <c r="BI49" s="521"/>
      <c r="BK49" s="519" t="e">
        <f ca="1">IF(AND(BK47&lt;$N$10,BK48&lt;$N$11),"OK","NG")</f>
        <v>#VALUE!</v>
      </c>
      <c r="BL49" s="520"/>
      <c r="BM49" s="520"/>
      <c r="BN49" s="521"/>
      <c r="BP49" s="519" t="e">
        <f ca="1">IF(AND(BP47&lt;$N$10,BP48&lt;$N$11),"OK","NG")</f>
        <v>#VALUE!</v>
      </c>
      <c r="BQ49" s="520"/>
      <c r="BR49" s="520"/>
      <c r="BS49" s="521"/>
      <c r="BU49" s="519" t="e">
        <f ca="1">IF(AND(BU47&lt;$N$10,BU48&lt;$N$11),"OK","NG")</f>
        <v>#VALUE!</v>
      </c>
      <c r="BV49" s="520"/>
      <c r="BW49" s="520"/>
      <c r="BX49" s="521"/>
      <c r="BZ49" s="519" t="e">
        <f ca="1">IF(AND(BZ47&lt;$N$10,BZ48&lt;$N$11),"OK","NG")</f>
        <v>#VALUE!</v>
      </c>
      <c r="CA49" s="520"/>
      <c r="CB49" s="520"/>
      <c r="CC49" s="521"/>
      <c r="CE49" s="519" t="e">
        <f ca="1">IF(AND(CE47&lt;$N$10,CE48&lt;$N$11),"OK","NG")</f>
        <v>#VALUE!</v>
      </c>
      <c r="CF49" s="520"/>
      <c r="CG49" s="520"/>
      <c r="CH49" s="521"/>
      <c r="CJ49" s="519" t="e">
        <f ca="1">IF(AND(CJ47&lt;$N$10,CJ48&lt;$N$11),"OK","NG")</f>
        <v>#VALUE!</v>
      </c>
      <c r="CK49" s="520"/>
      <c r="CL49" s="520"/>
      <c r="CM49" s="521"/>
      <c r="CO49" s="519" t="e">
        <f ca="1">IF(AND(CO47&lt;$N$10,CO48&lt;$N$11),"OK","NG")</f>
        <v>#VALUE!</v>
      </c>
      <c r="CP49" s="520"/>
      <c r="CQ49" s="520"/>
      <c r="CR49" s="521"/>
      <c r="CT49" s="519" t="e">
        <f ca="1">IF(AND(CT47&lt;$N$10,CT48&lt;$N$11),"OK","NG")</f>
        <v>#VALUE!</v>
      </c>
      <c r="CU49" s="520"/>
      <c r="CV49" s="520"/>
      <c r="CW49" s="521"/>
      <c r="CY49" s="519" t="e">
        <f ca="1">IF(AND(CY47&lt;$N$10,CY48&lt;$N$11),"OK","NG")</f>
        <v>#VALUE!</v>
      </c>
      <c r="CZ49" s="520"/>
      <c r="DA49" s="520"/>
      <c r="DB49" s="521"/>
      <c r="DD49" s="519" t="e">
        <f ca="1">IF(AND(DD47&lt;$N$10,DD48&lt;$N$11),"OK","NG")</f>
        <v>#VALUE!</v>
      </c>
      <c r="DE49" s="520"/>
      <c r="DF49" s="520"/>
      <c r="DG49" s="521"/>
      <c r="DI49" s="519" t="e">
        <f ca="1">IF(AND(DI47&lt;$N$10,DI48&lt;$N$11),"OK","NG")</f>
        <v>#VALUE!</v>
      </c>
      <c r="DJ49" s="520"/>
      <c r="DK49" s="520"/>
      <c r="DL49" s="521"/>
      <c r="DN49" s="519" t="e">
        <f ca="1">IF(AND(DN47&lt;$N$10,DN48&lt;$N$11),"OK","NG")</f>
        <v>#VALUE!</v>
      </c>
      <c r="DO49" s="520"/>
      <c r="DP49" s="520"/>
      <c r="DQ49" s="521"/>
      <c r="DS49" s="519" t="e">
        <f ca="1">IF(AND(DS47&lt;$N$10,DS48&lt;$N$11),"OK","NG")</f>
        <v>#VALUE!</v>
      </c>
      <c r="DT49" s="520"/>
      <c r="DU49" s="520"/>
      <c r="DV49" s="521"/>
      <c r="DX49" s="519" t="e">
        <f ca="1">IF(AND(DX47&lt;$N$10,DX48&lt;$N$11),"OK","NG")</f>
        <v>#VALUE!</v>
      </c>
      <c r="DY49" s="520"/>
      <c r="DZ49" s="520"/>
      <c r="EA49" s="521"/>
      <c r="EC49" s="519" t="e">
        <f ca="1">IF(AND(EC47&lt;$N$10,EC48&lt;$N$11),"OK","NG")</f>
        <v>#VALUE!</v>
      </c>
      <c r="ED49" s="520"/>
      <c r="EE49" s="520"/>
      <c r="EF49" s="521"/>
      <c r="EH49" s="519" t="e">
        <f ca="1">IF(AND(EH47&lt;$N$10,EH48&lt;$N$11),"OK","NG")</f>
        <v>#VALUE!</v>
      </c>
      <c r="EI49" s="520"/>
      <c r="EJ49" s="520"/>
      <c r="EK49" s="521"/>
      <c r="EM49" s="519" t="e">
        <f ca="1">IF(AND(EM47&lt;$N$10,EM48&lt;$N$11),"OK","NG")</f>
        <v>#VALUE!</v>
      </c>
      <c r="EN49" s="520"/>
      <c r="EO49" s="520"/>
      <c r="EP49" s="521"/>
      <c r="ER49" s="519" t="e">
        <f ca="1">IF(AND(ER47&lt;$N$10,ER48&lt;$N$11),"OK","NG")</f>
        <v>#VALUE!</v>
      </c>
      <c r="ES49" s="520"/>
      <c r="ET49" s="520"/>
      <c r="EU49" s="521"/>
      <c r="EW49" s="519" t="e">
        <f ca="1">IF(AND(EW47&lt;$N$10,EW48&lt;$N$11),"OK","NG")</f>
        <v>#VALUE!</v>
      </c>
      <c r="EX49" s="520"/>
      <c r="EY49" s="520"/>
      <c r="EZ49" s="521"/>
      <c r="FB49" s="519" t="e">
        <f ca="1">IF(AND(FB47&lt;$N$10,FB48&lt;$N$11),"OK","NG")</f>
        <v>#VALUE!</v>
      </c>
      <c r="FC49" s="520"/>
      <c r="FD49" s="520"/>
      <c r="FE49" s="521"/>
      <c r="FG49" s="519" t="e">
        <f ca="1">IF(AND(FG47&lt;$N$10,FG48&lt;$N$11),"OK","NG")</f>
        <v>#VALUE!</v>
      </c>
      <c r="FH49" s="520"/>
      <c r="FI49" s="520"/>
      <c r="FJ49" s="521"/>
      <c r="FL49" s="519" t="e">
        <f ca="1">IF(AND(FL47&lt;$N$10,FL48&lt;$N$11),"OK","NG")</f>
        <v>#VALUE!</v>
      </c>
      <c r="FM49" s="520"/>
      <c r="FN49" s="520"/>
      <c r="FO49" s="521"/>
      <c r="FQ49" s="519" t="e">
        <f ca="1">IF(AND(FQ47&lt;$N$10,FQ48&lt;$N$11),"OK","NG")</f>
        <v>#VALUE!</v>
      </c>
      <c r="FR49" s="520"/>
      <c r="FS49" s="520"/>
      <c r="FT49" s="521"/>
      <c r="FV49" s="519" t="e">
        <f ca="1">IF(AND(FV47&lt;$N$10,FV48&lt;$N$11),"OK","NG")</f>
        <v>#VALUE!</v>
      </c>
      <c r="FW49" s="520"/>
      <c r="FX49" s="520"/>
      <c r="FY49" s="521"/>
      <c r="GA49" s="519" t="e">
        <f ca="1">IF(AND(GA47&lt;$N$10,GA48&lt;$N$11),"OK","NG")</f>
        <v>#VALUE!</v>
      </c>
      <c r="GB49" s="520"/>
      <c r="GC49" s="520"/>
      <c r="GD49" s="521"/>
      <c r="GF49" s="519" t="e">
        <f ca="1">IF(AND(GF47&lt;$N$10,GF48&lt;$N$11),"OK","NG")</f>
        <v>#VALUE!</v>
      </c>
      <c r="GG49" s="520"/>
      <c r="GH49" s="520"/>
      <c r="GI49" s="521"/>
      <c r="GK49" s="519" t="e">
        <f ca="1">IF(AND(GK47&lt;$N$10,GK48&lt;$N$11),"OK","NG")</f>
        <v>#VALUE!</v>
      </c>
      <c r="GL49" s="520"/>
      <c r="GM49" s="520"/>
      <c r="GN49" s="521"/>
      <c r="GP49" s="519" t="e">
        <f ca="1">IF(AND(GP47&lt;$N$10,GP48&lt;$N$11),"OK","NG")</f>
        <v>#VALUE!</v>
      </c>
      <c r="GQ49" s="520"/>
      <c r="GR49" s="520"/>
      <c r="GS49" s="521"/>
      <c r="GU49" s="519" t="e">
        <f ca="1">IF(AND(GU47&lt;$N$10,GU48&lt;$N$11),"OK","NG")</f>
        <v>#VALUE!</v>
      </c>
      <c r="GV49" s="520"/>
      <c r="GW49" s="520"/>
      <c r="GX49" s="521"/>
      <c r="GZ49" s="519" t="e">
        <f ca="1">IF(AND(GZ47&lt;$N$10,GZ48&lt;$N$11),"OK","NG")</f>
        <v>#VALUE!</v>
      </c>
      <c r="HA49" s="520"/>
      <c r="HB49" s="520"/>
      <c r="HC49" s="521"/>
      <c r="HE49" s="519" t="e">
        <f ca="1">IF(AND(HE47&lt;$N$10,HE48&lt;$N$11),"OK","NG")</f>
        <v>#VALUE!</v>
      </c>
      <c r="HF49" s="520"/>
      <c r="HG49" s="520"/>
      <c r="HH49" s="521"/>
      <c r="HJ49" s="519" t="e">
        <f ca="1">IF(AND(HJ47&lt;$N$10,HJ48&lt;$N$11),"OK","NG")</f>
        <v>#VALUE!</v>
      </c>
      <c r="HK49" s="520"/>
      <c r="HL49" s="520"/>
      <c r="HM49" s="521"/>
      <c r="HO49" s="519" t="e">
        <f ca="1">IF(AND(HO47&lt;$N$10,HO48&lt;$N$11),"OK","NG")</f>
        <v>#VALUE!</v>
      </c>
      <c r="HP49" s="520"/>
      <c r="HQ49" s="520"/>
      <c r="HR49" s="521"/>
    </row>
    <row r="50" spans="19:226" s="1" customFormat="1" ht="18" customHeight="1"/>
    <row r="51" spans="19:226" s="1" customFormat="1" ht="18" customHeight="1">
      <c r="S51" s="552" t="s">
        <v>51</v>
      </c>
      <c r="T51" s="552"/>
      <c r="U51" s="552"/>
      <c r="V51" s="554"/>
      <c r="W51" s="488" t="e">
        <f ca="1">IF(W49="OK",W45,0)</f>
        <v>#VALUE!</v>
      </c>
      <c r="X51" s="488"/>
      <c r="Y51" s="488"/>
      <c r="Z51" s="488"/>
      <c r="AA51" s="5"/>
      <c r="AB51" s="488" t="e">
        <f ca="1">IF(AB49="OK",AB45,0)</f>
        <v>#VALUE!</v>
      </c>
      <c r="AC51" s="488"/>
      <c r="AD51" s="488"/>
      <c r="AE51" s="488"/>
      <c r="AF51" s="5"/>
      <c r="AG51" s="488" t="e">
        <f ca="1">IF(AG49="OK",AG45,0)</f>
        <v>#VALUE!</v>
      </c>
      <c r="AH51" s="488"/>
      <c r="AI51" s="488"/>
      <c r="AJ51" s="488"/>
      <c r="AL51" s="488" t="e">
        <f ca="1">IF(AL49="OK",AL45,0)</f>
        <v>#VALUE!</v>
      </c>
      <c r="AM51" s="488"/>
      <c r="AN51" s="488"/>
      <c r="AO51" s="488"/>
      <c r="AQ51" s="488" t="e">
        <f ca="1">IF(AQ49="OK",AQ45,0)</f>
        <v>#VALUE!</v>
      </c>
      <c r="AR51" s="488"/>
      <c r="AS51" s="488"/>
      <c r="AT51" s="488"/>
      <c r="AV51" s="488" t="e">
        <f ca="1">IF(AV49="OK",AV45,0)</f>
        <v>#VALUE!</v>
      </c>
      <c r="AW51" s="488"/>
      <c r="AX51" s="488"/>
      <c r="AY51" s="488"/>
      <c r="AZ51" s="5"/>
      <c r="BA51" s="488" t="e">
        <f ca="1">IF(BA49="OK",BA45,0)</f>
        <v>#VALUE!</v>
      </c>
      <c r="BB51" s="488"/>
      <c r="BC51" s="488"/>
      <c r="BD51" s="488"/>
      <c r="BE51" s="5"/>
      <c r="BF51" s="488" t="e">
        <f ca="1">IF(BF49="OK",BF45,0)</f>
        <v>#VALUE!</v>
      </c>
      <c r="BG51" s="488"/>
      <c r="BH51" s="488"/>
      <c r="BI51" s="488"/>
      <c r="BK51" s="488" t="e">
        <f ca="1">IF(BK49="OK",BK45,0)</f>
        <v>#VALUE!</v>
      </c>
      <c r="BL51" s="488"/>
      <c r="BM51" s="488"/>
      <c r="BN51" s="488"/>
      <c r="BP51" s="488" t="e">
        <f ca="1">IF(BP49="OK",BP45,0)</f>
        <v>#VALUE!</v>
      </c>
      <c r="BQ51" s="488"/>
      <c r="BR51" s="488"/>
      <c r="BS51" s="488"/>
      <c r="BU51" s="488" t="e">
        <f ca="1">IF(BU49="OK",BU45,0)</f>
        <v>#VALUE!</v>
      </c>
      <c r="BV51" s="488"/>
      <c r="BW51" s="488"/>
      <c r="BX51" s="488"/>
      <c r="BY51" s="5"/>
      <c r="BZ51" s="488" t="e">
        <f ca="1">IF(BZ49="OK",BZ45,0)</f>
        <v>#VALUE!</v>
      </c>
      <c r="CA51" s="488"/>
      <c r="CB51" s="488"/>
      <c r="CC51" s="488"/>
      <c r="CD51" s="5"/>
      <c r="CE51" s="488" t="e">
        <f ca="1">IF(CE49="OK",CE45,0)</f>
        <v>#VALUE!</v>
      </c>
      <c r="CF51" s="488"/>
      <c r="CG51" s="488"/>
      <c r="CH51" s="488"/>
      <c r="CJ51" s="488" t="e">
        <f ca="1">IF(CJ49="OK",CJ45,0)</f>
        <v>#VALUE!</v>
      </c>
      <c r="CK51" s="488"/>
      <c r="CL51" s="488"/>
      <c r="CM51" s="488"/>
      <c r="CO51" s="488" t="e">
        <f ca="1">IF(CO49="OK",CO45,0)</f>
        <v>#VALUE!</v>
      </c>
      <c r="CP51" s="488"/>
      <c r="CQ51" s="488"/>
      <c r="CR51" s="488"/>
      <c r="CT51" s="488" t="e">
        <f ca="1">IF(CT49="OK",CT45,0)</f>
        <v>#VALUE!</v>
      </c>
      <c r="CU51" s="488"/>
      <c r="CV51" s="488"/>
      <c r="CW51" s="488"/>
      <c r="CX51" s="5"/>
      <c r="CY51" s="488" t="e">
        <f ca="1">IF(CY49="OK",CY45,0)</f>
        <v>#VALUE!</v>
      </c>
      <c r="CZ51" s="488"/>
      <c r="DA51" s="488"/>
      <c r="DB51" s="488"/>
      <c r="DC51" s="5"/>
      <c r="DD51" s="488" t="e">
        <f ca="1">IF(DD49="OK",DD45,0)</f>
        <v>#VALUE!</v>
      </c>
      <c r="DE51" s="488"/>
      <c r="DF51" s="488"/>
      <c r="DG51" s="488"/>
      <c r="DI51" s="488" t="e">
        <f ca="1">IF(DI49="OK",DI45,0)</f>
        <v>#VALUE!</v>
      </c>
      <c r="DJ51" s="488"/>
      <c r="DK51" s="488"/>
      <c r="DL51" s="488"/>
      <c r="DN51" s="488" t="e">
        <f ca="1">IF(DN49="OK",DN45,0)</f>
        <v>#VALUE!</v>
      </c>
      <c r="DO51" s="488"/>
      <c r="DP51" s="488"/>
      <c r="DQ51" s="488"/>
      <c r="DS51" s="488" t="e">
        <f ca="1">IF(DS49="OK",DS45,0)</f>
        <v>#VALUE!</v>
      </c>
      <c r="DT51" s="488"/>
      <c r="DU51" s="488"/>
      <c r="DV51" s="488"/>
      <c r="DW51" s="5"/>
      <c r="DX51" s="488" t="e">
        <f ca="1">IF(DX49="OK",DX45,0)</f>
        <v>#VALUE!</v>
      </c>
      <c r="DY51" s="488"/>
      <c r="DZ51" s="488"/>
      <c r="EA51" s="488"/>
      <c r="EB51" s="5"/>
      <c r="EC51" s="488" t="e">
        <f ca="1">IF(EC49="OK",EC45,0)</f>
        <v>#VALUE!</v>
      </c>
      <c r="ED51" s="488"/>
      <c r="EE51" s="488"/>
      <c r="EF51" s="488"/>
      <c r="EH51" s="488" t="e">
        <f ca="1">IF(EH49="OK",EH45,0)</f>
        <v>#VALUE!</v>
      </c>
      <c r="EI51" s="488"/>
      <c r="EJ51" s="488"/>
      <c r="EK51" s="488"/>
      <c r="EM51" s="488" t="e">
        <f ca="1">IF(EM49="OK",EM45,0)</f>
        <v>#VALUE!</v>
      </c>
      <c r="EN51" s="488"/>
      <c r="EO51" s="488"/>
      <c r="EP51" s="488"/>
      <c r="ER51" s="488" t="e">
        <f ca="1">IF(ER49="OK",ER45,0)</f>
        <v>#VALUE!</v>
      </c>
      <c r="ES51" s="488"/>
      <c r="ET51" s="488"/>
      <c r="EU51" s="488"/>
      <c r="EV51" s="5"/>
      <c r="EW51" s="488" t="e">
        <f ca="1">IF(EW49="OK",EW45,0)</f>
        <v>#VALUE!</v>
      </c>
      <c r="EX51" s="488"/>
      <c r="EY51" s="488"/>
      <c r="EZ51" s="488"/>
      <c r="FA51" s="5"/>
      <c r="FB51" s="488" t="e">
        <f ca="1">IF(FB49="OK",FB45,0)</f>
        <v>#VALUE!</v>
      </c>
      <c r="FC51" s="488"/>
      <c r="FD51" s="488"/>
      <c r="FE51" s="488"/>
      <c r="FG51" s="488" t="e">
        <f ca="1">IF(FG49="OK",FG45,0)</f>
        <v>#VALUE!</v>
      </c>
      <c r="FH51" s="488"/>
      <c r="FI51" s="488"/>
      <c r="FJ51" s="488"/>
      <c r="FL51" s="488" t="e">
        <f ca="1">IF(FL49="OK",FL45,0)</f>
        <v>#VALUE!</v>
      </c>
      <c r="FM51" s="488"/>
      <c r="FN51" s="488"/>
      <c r="FO51" s="488"/>
      <c r="FQ51" s="488" t="e">
        <f ca="1">IF(FQ49="OK",FQ45,0)</f>
        <v>#VALUE!</v>
      </c>
      <c r="FR51" s="488"/>
      <c r="FS51" s="488"/>
      <c r="FT51" s="488"/>
      <c r="FV51" s="488" t="e">
        <f ca="1">IF(FV49="OK",FV45,0)</f>
        <v>#VALUE!</v>
      </c>
      <c r="FW51" s="488"/>
      <c r="FX51" s="488"/>
      <c r="FY51" s="488"/>
      <c r="GA51" s="488" t="e">
        <f ca="1">IF(GA49="OK",GA45,0)</f>
        <v>#VALUE!</v>
      </c>
      <c r="GB51" s="488"/>
      <c r="GC51" s="488"/>
      <c r="GD51" s="488"/>
      <c r="GE51" s="5"/>
      <c r="GF51" s="488" t="e">
        <f ca="1">IF(GF49="OK",GF45,0)</f>
        <v>#VALUE!</v>
      </c>
      <c r="GG51" s="488"/>
      <c r="GH51" s="488"/>
      <c r="GI51" s="488"/>
      <c r="GJ51" s="5"/>
      <c r="GK51" s="488" t="e">
        <f ca="1">IF(GK49="OK",GK45,0)</f>
        <v>#VALUE!</v>
      </c>
      <c r="GL51" s="488"/>
      <c r="GM51" s="488"/>
      <c r="GN51" s="488"/>
      <c r="GP51" s="488" t="e">
        <f ca="1">IF(GP49="OK",GP45,0)</f>
        <v>#VALUE!</v>
      </c>
      <c r="GQ51" s="488"/>
      <c r="GR51" s="488"/>
      <c r="GS51" s="488"/>
      <c r="GU51" s="488" t="e">
        <f ca="1">IF(GU49="OK",GU45,0)</f>
        <v>#VALUE!</v>
      </c>
      <c r="GV51" s="488"/>
      <c r="GW51" s="488"/>
      <c r="GX51" s="488"/>
      <c r="GZ51" s="488" t="e">
        <f ca="1">IF(GZ49="OK",GZ45,0)</f>
        <v>#VALUE!</v>
      </c>
      <c r="HA51" s="488"/>
      <c r="HB51" s="488"/>
      <c r="HC51" s="488"/>
      <c r="HE51" s="488" t="e">
        <f ca="1">IF(HE49="OK",HE45,0)</f>
        <v>#VALUE!</v>
      </c>
      <c r="HF51" s="488"/>
      <c r="HG51" s="488"/>
      <c r="HH51" s="488"/>
      <c r="HJ51" s="488" t="e">
        <f ca="1">IF(HJ49="OK",HJ45,0)</f>
        <v>#VALUE!</v>
      </c>
      <c r="HK51" s="488"/>
      <c r="HL51" s="488"/>
      <c r="HM51" s="488"/>
      <c r="HN51" s="5"/>
      <c r="HO51" s="488" t="e">
        <f ca="1">IF(HO49="OK",HO45,0)</f>
        <v>#VALUE!</v>
      </c>
      <c r="HP51" s="488"/>
      <c r="HQ51" s="488"/>
      <c r="HR51" s="488"/>
    </row>
    <row r="52" spans="19:226" s="1" customFormat="1" ht="18" customHeight="1" thickBot="1"/>
    <row r="53" spans="19:226" s="1" customFormat="1" ht="18" customHeight="1" thickBot="1">
      <c r="S53" s="552" t="s">
        <v>46</v>
      </c>
      <c r="T53" s="552"/>
      <c r="U53" s="552"/>
      <c r="V53" s="553"/>
      <c r="W53" s="546" t="e">
        <f ca="1">IF(N28="無",1,MAX(W51,AB51,AG51,AL51,AQ51,AV51,BA51,BF51,BK51,BP51,BU51,BZ51,CE51,CJ51,CO51,CT51,CY51,DD51,DI51,DN51,DS51,DX51,EC51,EH51,EM51,ER51,EW51,FB51,FG51,FL51,FQ51,FV51,GA51,GF51,GK51,GP51,GU51,GZ51,HE51,HJ51,HO51))</f>
        <v>#VALUE!</v>
      </c>
      <c r="X53" s="547"/>
      <c r="Y53" s="547"/>
      <c r="Z53" s="548"/>
      <c r="AB53" s="1" t="s">
        <v>47</v>
      </c>
    </row>
    <row r="54" spans="19:226" s="1" customFormat="1" ht="18" customHeight="1"/>
    <row r="55" spans="19:226" s="1" customFormat="1" ht="18" customHeight="1"/>
    <row r="56" spans="19:226" s="1" customFormat="1" ht="18" customHeight="1">
      <c r="S56" s="552" t="s">
        <v>45</v>
      </c>
      <c r="T56" s="552"/>
      <c r="U56" s="552"/>
      <c r="V56" s="554"/>
      <c r="W56" s="515" t="e">
        <f ca="1">W40</f>
        <v>#VALUE!</v>
      </c>
      <c r="X56" s="516"/>
      <c r="Y56" s="516"/>
      <c r="Z56" s="517"/>
      <c r="AB56" s="515" t="e">
        <f ca="1">IF(W56&gt;W57,W56-1,W56)</f>
        <v>#VALUE!</v>
      </c>
      <c r="AC56" s="516"/>
      <c r="AD56" s="516"/>
      <c r="AE56" s="517"/>
      <c r="AG56" s="515" t="e">
        <f ca="1">IF(AB56&gt;AB57,AB56-1,AB56)</f>
        <v>#VALUE!</v>
      </c>
      <c r="AH56" s="516"/>
      <c r="AI56" s="516"/>
      <c r="AJ56" s="517"/>
      <c r="AL56" s="515" t="e">
        <f ca="1">IF(AG56&gt;AG57,AG56-1,AG56)</f>
        <v>#VALUE!</v>
      </c>
      <c r="AM56" s="516"/>
      <c r="AN56" s="516"/>
      <c r="AO56" s="517"/>
      <c r="AQ56" s="515" t="e">
        <f ca="1">IF(AL56&gt;AL57,AL56-1,AL56)</f>
        <v>#VALUE!</v>
      </c>
      <c r="AR56" s="516"/>
      <c r="AS56" s="516"/>
      <c r="AT56" s="517"/>
      <c r="AV56" s="515" t="e">
        <f ca="1">IF(AQ56&gt;AQ57,AQ56-1,AQ56)</f>
        <v>#VALUE!</v>
      </c>
      <c r="AW56" s="516"/>
      <c r="AX56" s="516"/>
      <c r="AY56" s="517"/>
      <c r="BA56" s="515" t="e">
        <f ca="1">IF(AV56&gt;AV57,AV56-1,AV56)</f>
        <v>#VALUE!</v>
      </c>
      <c r="BB56" s="516"/>
      <c r="BC56" s="516"/>
      <c r="BD56" s="517"/>
      <c r="BF56" s="515" t="e">
        <f ca="1">IF(BA56&gt;BA57,BA56-1,BA56)</f>
        <v>#VALUE!</v>
      </c>
      <c r="BG56" s="516"/>
      <c r="BH56" s="516"/>
      <c r="BI56" s="517"/>
      <c r="BK56" s="515" t="e">
        <f ca="1">IF(BF56&gt;BF57,BF56-1,BF56)</f>
        <v>#VALUE!</v>
      </c>
      <c r="BL56" s="516"/>
      <c r="BM56" s="516"/>
      <c r="BN56" s="517"/>
      <c r="BP56" s="515" t="e">
        <f ca="1">IF(BK56&gt;BK57,BK56-1,BK56)</f>
        <v>#VALUE!</v>
      </c>
      <c r="BQ56" s="516"/>
      <c r="BR56" s="516"/>
      <c r="BS56" s="517"/>
      <c r="BU56" s="515" t="e">
        <f ca="1">IF(BP56&gt;BP57,BP56-1,BP56)</f>
        <v>#VALUE!</v>
      </c>
      <c r="BV56" s="516"/>
      <c r="BW56" s="516"/>
      <c r="BX56" s="517"/>
      <c r="BZ56" s="515" t="e">
        <f ca="1">IF(BU56&gt;BU57,BU56-1,BU56)</f>
        <v>#VALUE!</v>
      </c>
      <c r="CA56" s="516"/>
      <c r="CB56" s="516"/>
      <c r="CC56" s="517"/>
      <c r="CE56" s="515" t="e">
        <f ca="1">IF(BZ56&gt;BZ57,BZ56-1,BZ56)</f>
        <v>#VALUE!</v>
      </c>
      <c r="CF56" s="516"/>
      <c r="CG56" s="516"/>
      <c r="CH56" s="517"/>
      <c r="CJ56" s="515" t="e">
        <f ca="1">IF(CE56&gt;CE57,CE56-1,CE56)</f>
        <v>#VALUE!</v>
      </c>
      <c r="CK56" s="516"/>
      <c r="CL56" s="516"/>
      <c r="CM56" s="517"/>
      <c r="CO56" s="515" t="e">
        <f ca="1">IF(CJ56&gt;CJ57,CJ56-1,CJ56)</f>
        <v>#VALUE!</v>
      </c>
      <c r="CP56" s="516"/>
      <c r="CQ56" s="516"/>
      <c r="CR56" s="517"/>
      <c r="CT56" s="515" t="e">
        <f ca="1">IF(CO56&gt;CO57,CO56-1,CO56)</f>
        <v>#VALUE!</v>
      </c>
      <c r="CU56" s="516"/>
      <c r="CV56" s="516"/>
      <c r="CW56" s="517"/>
      <c r="CY56" s="515" t="e">
        <f ca="1">IF(CT56&gt;CT57,CT56-1,CT56)</f>
        <v>#VALUE!</v>
      </c>
      <c r="CZ56" s="516"/>
      <c r="DA56" s="516"/>
      <c r="DB56" s="517"/>
      <c r="DD56" s="515" t="e">
        <f ca="1">IF(CY56&gt;CY57,CY56-1,CY56)</f>
        <v>#VALUE!</v>
      </c>
      <c r="DE56" s="516"/>
      <c r="DF56" s="516"/>
      <c r="DG56" s="517"/>
      <c r="DI56" s="515" t="e">
        <f ca="1">IF(DD56&gt;DD57,DD56-1,DD56)</f>
        <v>#VALUE!</v>
      </c>
      <c r="DJ56" s="516"/>
      <c r="DK56" s="516"/>
      <c r="DL56" s="517"/>
      <c r="DN56" s="515" t="e">
        <f ca="1">IF(DI56&gt;DI57,DI56-1,DI56)</f>
        <v>#VALUE!</v>
      </c>
      <c r="DO56" s="516"/>
      <c r="DP56" s="516"/>
      <c r="DQ56" s="517"/>
      <c r="DS56" s="515" t="e">
        <f ca="1">IF(DN56&gt;DN57,DN56-1,DN56)</f>
        <v>#VALUE!</v>
      </c>
      <c r="DT56" s="516"/>
      <c r="DU56" s="516"/>
      <c r="DV56" s="517"/>
      <c r="DX56" s="515" t="e">
        <f ca="1">IF(DS56&gt;DS57,DS56-1,DS56)</f>
        <v>#VALUE!</v>
      </c>
      <c r="DY56" s="516"/>
      <c r="DZ56" s="516"/>
      <c r="EA56" s="517"/>
      <c r="EC56" s="515" t="e">
        <f ca="1">IF(DX56&gt;DX57,DX56-1,DX56)</f>
        <v>#VALUE!</v>
      </c>
      <c r="ED56" s="516"/>
      <c r="EE56" s="516"/>
      <c r="EF56" s="517"/>
      <c r="EH56" s="515" t="e">
        <f ca="1">IF(EC56&gt;EC57,EC56-1,EC56)</f>
        <v>#VALUE!</v>
      </c>
      <c r="EI56" s="516"/>
      <c r="EJ56" s="516"/>
      <c r="EK56" s="517"/>
      <c r="EM56" s="515" t="e">
        <f ca="1">IF(EH56&gt;EH57,EH56-1,EH56)</f>
        <v>#VALUE!</v>
      </c>
      <c r="EN56" s="516"/>
      <c r="EO56" s="516"/>
      <c r="EP56" s="517"/>
      <c r="ER56" s="515" t="e">
        <f ca="1">IF(EM56&gt;EM57,EM56-1,EM56)</f>
        <v>#VALUE!</v>
      </c>
      <c r="ES56" s="516"/>
      <c r="ET56" s="516"/>
      <c r="EU56" s="517"/>
      <c r="EW56" s="515" t="e">
        <f ca="1">IF(ER56&gt;ER57,ER56-1,ER56)</f>
        <v>#VALUE!</v>
      </c>
      <c r="EX56" s="516"/>
      <c r="EY56" s="516"/>
      <c r="EZ56" s="517"/>
      <c r="FB56" s="515" t="e">
        <f ca="1">IF(EW56&gt;EW57,EW56-1,EW56)</f>
        <v>#VALUE!</v>
      </c>
      <c r="FC56" s="516"/>
      <c r="FD56" s="516"/>
      <c r="FE56" s="517"/>
      <c r="FG56" s="515" t="e">
        <f ca="1">IF(FB56&gt;FB57,FB56-1,FB56)</f>
        <v>#VALUE!</v>
      </c>
      <c r="FH56" s="516"/>
      <c r="FI56" s="516"/>
      <c r="FJ56" s="517"/>
      <c r="FL56" s="515" t="e">
        <f ca="1">IF(FG56&gt;FG57,FG56-1,FG56)</f>
        <v>#VALUE!</v>
      </c>
      <c r="FM56" s="516"/>
      <c r="FN56" s="516"/>
      <c r="FO56" s="517"/>
      <c r="FQ56" s="515" t="e">
        <f ca="1">IF(FL56&gt;FL57,FL56-1,FL56)</f>
        <v>#VALUE!</v>
      </c>
      <c r="FR56" s="516"/>
      <c r="FS56" s="516"/>
      <c r="FT56" s="517"/>
      <c r="FV56" s="515" t="e">
        <f ca="1">IF(FQ56&gt;FQ57,FQ56-1,FQ56)</f>
        <v>#VALUE!</v>
      </c>
      <c r="FW56" s="516"/>
      <c r="FX56" s="516"/>
      <c r="FY56" s="517"/>
      <c r="GA56" s="515" t="e">
        <f ca="1">IF(FV56&gt;FV57,FV56-1,FV56)</f>
        <v>#VALUE!</v>
      </c>
      <c r="GB56" s="516"/>
      <c r="GC56" s="516"/>
      <c r="GD56" s="517"/>
      <c r="GF56" s="515" t="e">
        <f ca="1">IF(GA56&gt;GA57,GA56-1,GA56)</f>
        <v>#VALUE!</v>
      </c>
      <c r="GG56" s="516"/>
      <c r="GH56" s="516"/>
      <c r="GI56" s="517"/>
      <c r="GK56" s="515" t="e">
        <f ca="1">IF(GF56&gt;GF57,GF56-1,GF56)</f>
        <v>#VALUE!</v>
      </c>
      <c r="GL56" s="516"/>
      <c r="GM56" s="516"/>
      <c r="GN56" s="517"/>
      <c r="GP56" s="515" t="e">
        <f ca="1">IF(GK56&gt;GK57,GK56-1,GK56)</f>
        <v>#VALUE!</v>
      </c>
      <c r="GQ56" s="516"/>
      <c r="GR56" s="516"/>
      <c r="GS56" s="517"/>
      <c r="GU56" s="515" t="e">
        <f ca="1">IF(GP56&gt;GP57,GP56-1,GP56)</f>
        <v>#VALUE!</v>
      </c>
      <c r="GV56" s="516"/>
      <c r="GW56" s="516"/>
      <c r="GX56" s="517"/>
      <c r="GZ56" s="515" t="e">
        <f ca="1">IF(GU56&gt;GU57,GU56-1,GU56)</f>
        <v>#VALUE!</v>
      </c>
      <c r="HA56" s="516"/>
      <c r="HB56" s="516"/>
      <c r="HC56" s="517"/>
      <c r="HE56" s="515" t="e">
        <f ca="1">IF(GZ56&gt;GZ57,GZ56-1,GZ56)</f>
        <v>#VALUE!</v>
      </c>
      <c r="HF56" s="516"/>
      <c r="HG56" s="516"/>
      <c r="HH56" s="517"/>
      <c r="HJ56" s="515" t="e">
        <f ca="1">IF(HE56&gt;HE57,HE56-1,HE56)</f>
        <v>#VALUE!</v>
      </c>
      <c r="HK56" s="516"/>
      <c r="HL56" s="516"/>
      <c r="HM56" s="517"/>
      <c r="HO56" s="515" t="e">
        <f ca="1">IF(HJ56&gt;HJ57,HJ56-1,HJ56)</f>
        <v>#VALUE!</v>
      </c>
      <c r="HP56" s="516"/>
      <c r="HQ56" s="516"/>
      <c r="HR56" s="517"/>
    </row>
    <row r="57" spans="19:226" s="1" customFormat="1" ht="18" customHeight="1" thickBot="1">
      <c r="S57" s="552" t="s">
        <v>46</v>
      </c>
      <c r="T57" s="552"/>
      <c r="U57" s="552"/>
      <c r="V57" s="554"/>
      <c r="W57" s="549" t="e">
        <f ca="1">W53</f>
        <v>#VALUE!</v>
      </c>
      <c r="X57" s="550"/>
      <c r="Y57" s="550"/>
      <c r="Z57" s="551"/>
      <c r="AB57" s="515" t="e">
        <f ca="1">IF(W57&gt;=W56,W57-1,W57)</f>
        <v>#VALUE!</v>
      </c>
      <c r="AC57" s="516"/>
      <c r="AD57" s="516"/>
      <c r="AE57" s="517"/>
      <c r="AG57" s="515" t="e">
        <f ca="1">IF(AB57&gt;=AB56,AB57-1,AB57)</f>
        <v>#VALUE!</v>
      </c>
      <c r="AH57" s="516"/>
      <c r="AI57" s="516"/>
      <c r="AJ57" s="517"/>
      <c r="AL57" s="515" t="e">
        <f ca="1">IF(AG57&gt;=AG56,AG57-1,AG57)</f>
        <v>#VALUE!</v>
      </c>
      <c r="AM57" s="516"/>
      <c r="AN57" s="516"/>
      <c r="AO57" s="517"/>
      <c r="AQ57" s="515" t="e">
        <f ca="1">IF(AL57&gt;=AL56,AL57-1,AL57)</f>
        <v>#VALUE!</v>
      </c>
      <c r="AR57" s="516"/>
      <c r="AS57" s="516"/>
      <c r="AT57" s="517"/>
      <c r="AV57" s="515" t="e">
        <f ca="1">IF(AQ57&gt;=AQ56,AQ57-1,AQ57)</f>
        <v>#VALUE!</v>
      </c>
      <c r="AW57" s="516"/>
      <c r="AX57" s="516"/>
      <c r="AY57" s="517"/>
      <c r="BA57" s="515" t="e">
        <f ca="1">IF(AV57&gt;=AV56,AV57-1,AV57)</f>
        <v>#VALUE!</v>
      </c>
      <c r="BB57" s="516"/>
      <c r="BC57" s="516"/>
      <c r="BD57" s="517"/>
      <c r="BF57" s="515" t="e">
        <f ca="1">IF(BA57&gt;=BA56,BA57-1,BA57)</f>
        <v>#VALUE!</v>
      </c>
      <c r="BG57" s="516"/>
      <c r="BH57" s="516"/>
      <c r="BI57" s="517"/>
      <c r="BK57" s="515" t="e">
        <f ca="1">IF(BF57&gt;=BF56,BF57-1,BF57)</f>
        <v>#VALUE!</v>
      </c>
      <c r="BL57" s="516"/>
      <c r="BM57" s="516"/>
      <c r="BN57" s="517"/>
      <c r="BP57" s="515" t="e">
        <f ca="1">IF(BK57&gt;=BK56,BK57-1,BK57)</f>
        <v>#VALUE!</v>
      </c>
      <c r="BQ57" s="516"/>
      <c r="BR57" s="516"/>
      <c r="BS57" s="517"/>
      <c r="BU57" s="515" t="e">
        <f ca="1">IF(BP57&gt;=BP56,BP57-1,BP57)</f>
        <v>#VALUE!</v>
      </c>
      <c r="BV57" s="516"/>
      <c r="BW57" s="516"/>
      <c r="BX57" s="517"/>
      <c r="BZ57" s="515" t="e">
        <f ca="1">IF(BU57&gt;=BU56,BU57-1,BU57)</f>
        <v>#VALUE!</v>
      </c>
      <c r="CA57" s="516"/>
      <c r="CB57" s="516"/>
      <c r="CC57" s="517"/>
      <c r="CE57" s="515" t="e">
        <f ca="1">IF(BZ57&gt;=BZ56,BZ57-1,BZ57)</f>
        <v>#VALUE!</v>
      </c>
      <c r="CF57" s="516"/>
      <c r="CG57" s="516"/>
      <c r="CH57" s="517"/>
      <c r="CJ57" s="515" t="e">
        <f ca="1">IF(CE57&gt;=CE56,CE57-1,CE57)</f>
        <v>#VALUE!</v>
      </c>
      <c r="CK57" s="516"/>
      <c r="CL57" s="516"/>
      <c r="CM57" s="517"/>
      <c r="CO57" s="515" t="e">
        <f ca="1">IF(CJ57&gt;=CJ56,CJ57-1,CJ57)</f>
        <v>#VALUE!</v>
      </c>
      <c r="CP57" s="516"/>
      <c r="CQ57" s="516"/>
      <c r="CR57" s="517"/>
      <c r="CT57" s="515" t="e">
        <f ca="1">IF(CO57&gt;=CO56,CO57-1,CO57)</f>
        <v>#VALUE!</v>
      </c>
      <c r="CU57" s="516"/>
      <c r="CV57" s="516"/>
      <c r="CW57" s="517"/>
      <c r="CY57" s="515" t="e">
        <f ca="1">IF(CT57&gt;=CT56,CT57-1,CT57)</f>
        <v>#VALUE!</v>
      </c>
      <c r="CZ57" s="516"/>
      <c r="DA57" s="516"/>
      <c r="DB57" s="517"/>
      <c r="DD57" s="515" t="e">
        <f ca="1">IF(CY57&gt;=CY56,CY57-1,CY57)</f>
        <v>#VALUE!</v>
      </c>
      <c r="DE57" s="516"/>
      <c r="DF57" s="516"/>
      <c r="DG57" s="517"/>
      <c r="DI57" s="515" t="e">
        <f ca="1">IF(DD57&gt;=DD56,DD57-1,DD57)</f>
        <v>#VALUE!</v>
      </c>
      <c r="DJ57" s="516"/>
      <c r="DK57" s="516"/>
      <c r="DL57" s="517"/>
      <c r="DN57" s="515" t="e">
        <f ca="1">IF(DI57&gt;=DI56,DI57-1,DI57)</f>
        <v>#VALUE!</v>
      </c>
      <c r="DO57" s="516"/>
      <c r="DP57" s="516"/>
      <c r="DQ57" s="517"/>
      <c r="DS57" s="515" t="e">
        <f ca="1">IF(DN57&gt;=DN56,DN57-1,DN57)</f>
        <v>#VALUE!</v>
      </c>
      <c r="DT57" s="516"/>
      <c r="DU57" s="516"/>
      <c r="DV57" s="517"/>
      <c r="DX57" s="515" t="e">
        <f ca="1">IF(DS57&gt;=DS56,DS57-1,DS57)</f>
        <v>#VALUE!</v>
      </c>
      <c r="DY57" s="516"/>
      <c r="DZ57" s="516"/>
      <c r="EA57" s="517"/>
      <c r="EC57" s="515" t="e">
        <f ca="1">IF(DX57&gt;=DX56,DX57-1,DX57)</f>
        <v>#VALUE!</v>
      </c>
      <c r="ED57" s="516"/>
      <c r="EE57" s="516"/>
      <c r="EF57" s="517"/>
      <c r="EH57" s="515" t="e">
        <f ca="1">IF(EC57&gt;=EC56,EC57-1,EC57)</f>
        <v>#VALUE!</v>
      </c>
      <c r="EI57" s="516"/>
      <c r="EJ57" s="516"/>
      <c r="EK57" s="517"/>
      <c r="EM57" s="515" t="e">
        <f ca="1">IF(EH57&gt;=EH56,EH57-1,EH57)</f>
        <v>#VALUE!</v>
      </c>
      <c r="EN57" s="516"/>
      <c r="EO57" s="516"/>
      <c r="EP57" s="517"/>
      <c r="ER57" s="515" t="e">
        <f ca="1">IF(EM57&gt;=EM56,EM57-1,EM57)</f>
        <v>#VALUE!</v>
      </c>
      <c r="ES57" s="516"/>
      <c r="ET57" s="516"/>
      <c r="EU57" s="517"/>
      <c r="EW57" s="515" t="e">
        <f ca="1">IF(ER57&gt;=ER56,ER57-1,ER57)</f>
        <v>#VALUE!</v>
      </c>
      <c r="EX57" s="516"/>
      <c r="EY57" s="516"/>
      <c r="EZ57" s="517"/>
      <c r="FB57" s="515" t="e">
        <f ca="1">IF(EW57&gt;=EW56,EW57-1,EW57)</f>
        <v>#VALUE!</v>
      </c>
      <c r="FC57" s="516"/>
      <c r="FD57" s="516"/>
      <c r="FE57" s="517"/>
      <c r="FG57" s="515" t="e">
        <f ca="1">IF(FB57&gt;=FB56,FB57-1,FB57)</f>
        <v>#VALUE!</v>
      </c>
      <c r="FH57" s="516"/>
      <c r="FI57" s="516"/>
      <c r="FJ57" s="517"/>
      <c r="FL57" s="515" t="e">
        <f ca="1">IF(FG57&gt;=FG56,FG57-1,FG57)</f>
        <v>#VALUE!</v>
      </c>
      <c r="FM57" s="516"/>
      <c r="FN57" s="516"/>
      <c r="FO57" s="517"/>
      <c r="FQ57" s="515" t="e">
        <f ca="1">IF(FL57&gt;=FL56,FL57-1,FL57)</f>
        <v>#VALUE!</v>
      </c>
      <c r="FR57" s="516"/>
      <c r="FS57" s="516"/>
      <c r="FT57" s="517"/>
      <c r="FV57" s="515" t="e">
        <f ca="1">IF(FQ57&gt;=FQ56,FQ57-1,FQ57)</f>
        <v>#VALUE!</v>
      </c>
      <c r="FW57" s="516"/>
      <c r="FX57" s="516"/>
      <c r="FY57" s="517"/>
      <c r="GA57" s="515" t="e">
        <f ca="1">IF(FV57&gt;=FV56,FV57-1,FV57)</f>
        <v>#VALUE!</v>
      </c>
      <c r="GB57" s="516"/>
      <c r="GC57" s="516"/>
      <c r="GD57" s="517"/>
      <c r="GF57" s="515" t="e">
        <f ca="1">IF(GA57&gt;=GA56,GA57-1,GA57)</f>
        <v>#VALUE!</v>
      </c>
      <c r="GG57" s="516"/>
      <c r="GH57" s="516"/>
      <c r="GI57" s="517"/>
      <c r="GK57" s="515" t="e">
        <f ca="1">IF(GF57&gt;=GF56,GF57-1,GF57)</f>
        <v>#VALUE!</v>
      </c>
      <c r="GL57" s="516"/>
      <c r="GM57" s="516"/>
      <c r="GN57" s="517"/>
      <c r="GP57" s="515" t="e">
        <f ca="1">IF(GK57&gt;=GK56,GK57-1,GK57)</f>
        <v>#VALUE!</v>
      </c>
      <c r="GQ57" s="516"/>
      <c r="GR57" s="516"/>
      <c r="GS57" s="517"/>
      <c r="GU57" s="515" t="e">
        <f ca="1">IF(GP57&gt;=GP56,GP57-1,GP57)</f>
        <v>#VALUE!</v>
      </c>
      <c r="GV57" s="516"/>
      <c r="GW57" s="516"/>
      <c r="GX57" s="517"/>
      <c r="GZ57" s="515" t="e">
        <f ca="1">IF(GU57&gt;=GU56,GU57-1,GU57)</f>
        <v>#VALUE!</v>
      </c>
      <c r="HA57" s="516"/>
      <c r="HB57" s="516"/>
      <c r="HC57" s="517"/>
      <c r="HE57" s="515" t="e">
        <f ca="1">IF(GZ57&gt;=GZ56,GZ57-1,GZ57)</f>
        <v>#VALUE!</v>
      </c>
      <c r="HF57" s="516"/>
      <c r="HG57" s="516"/>
      <c r="HH57" s="517"/>
      <c r="HJ57" s="515" t="e">
        <f ca="1">IF(HE57&gt;=HE56,HE57-1,HE57)</f>
        <v>#VALUE!</v>
      </c>
      <c r="HK57" s="516"/>
      <c r="HL57" s="516"/>
      <c r="HM57" s="517"/>
      <c r="HO57" s="515" t="e">
        <f ca="1">IF(HJ57&gt;=HJ56,HJ57-1,HJ57)</f>
        <v>#VALUE!</v>
      </c>
      <c r="HP57" s="516"/>
      <c r="HQ57" s="516"/>
      <c r="HR57" s="517"/>
    </row>
    <row r="58" spans="19:226" s="1" customFormat="1" ht="18" customHeight="1" thickBot="1">
      <c r="W58" s="489" t="e">
        <f ca="1">(W56*W57*$N$24)/1000</f>
        <v>#VALUE!</v>
      </c>
      <c r="X58" s="490"/>
      <c r="Y58" s="490"/>
      <c r="Z58" s="491"/>
      <c r="AB58" s="489" t="e">
        <f ca="1">(AB56*AB57*$N$24)/1000</f>
        <v>#VALUE!</v>
      </c>
      <c r="AC58" s="490"/>
      <c r="AD58" s="490"/>
      <c r="AE58" s="491"/>
      <c r="AG58" s="489" t="e">
        <f ca="1">(AG56*AG57*$N$24)/1000</f>
        <v>#VALUE!</v>
      </c>
      <c r="AH58" s="490"/>
      <c r="AI58" s="490"/>
      <c r="AJ58" s="491"/>
      <c r="AL58" s="489" t="e">
        <f ca="1">(AL56*AL57*$N$24)/1000</f>
        <v>#VALUE!</v>
      </c>
      <c r="AM58" s="490"/>
      <c r="AN58" s="490"/>
      <c r="AO58" s="491"/>
      <c r="AQ58" s="489" t="e">
        <f ca="1">(AQ56*AQ57*$N$24)/1000</f>
        <v>#VALUE!</v>
      </c>
      <c r="AR58" s="490"/>
      <c r="AS58" s="490"/>
      <c r="AT58" s="491"/>
      <c r="AV58" s="489" t="e">
        <f ca="1">(AV56*AV57*$N$24)/1000</f>
        <v>#VALUE!</v>
      </c>
      <c r="AW58" s="490"/>
      <c r="AX58" s="490"/>
      <c r="AY58" s="491"/>
      <c r="BA58" s="489" t="e">
        <f ca="1">(BA56*BA57*$N$24)/1000</f>
        <v>#VALUE!</v>
      </c>
      <c r="BB58" s="490"/>
      <c r="BC58" s="490"/>
      <c r="BD58" s="491"/>
      <c r="BF58" s="489" t="e">
        <f ca="1">(BF56*BF57*$N$24)/1000</f>
        <v>#VALUE!</v>
      </c>
      <c r="BG58" s="490"/>
      <c r="BH58" s="490"/>
      <c r="BI58" s="491"/>
      <c r="BK58" s="489" t="e">
        <f ca="1">(BK56*BK57*$N$24)/1000</f>
        <v>#VALUE!</v>
      </c>
      <c r="BL58" s="490"/>
      <c r="BM58" s="490"/>
      <c r="BN58" s="491"/>
      <c r="BP58" s="489" t="e">
        <f ca="1">(BP56*BP57*$N$24)/1000</f>
        <v>#VALUE!</v>
      </c>
      <c r="BQ58" s="490"/>
      <c r="BR58" s="490"/>
      <c r="BS58" s="491"/>
      <c r="BU58" s="489" t="e">
        <f ca="1">(BU56*BU57*$N$24)/1000</f>
        <v>#VALUE!</v>
      </c>
      <c r="BV58" s="490"/>
      <c r="BW58" s="490"/>
      <c r="BX58" s="491"/>
      <c r="BZ58" s="489" t="e">
        <f ca="1">(BZ56*BZ57*$N$24)/1000</f>
        <v>#VALUE!</v>
      </c>
      <c r="CA58" s="490"/>
      <c r="CB58" s="490"/>
      <c r="CC58" s="491"/>
      <c r="CE58" s="489" t="e">
        <f ca="1">(CE56*CE57*$N$24)/1000</f>
        <v>#VALUE!</v>
      </c>
      <c r="CF58" s="490"/>
      <c r="CG58" s="490"/>
      <c r="CH58" s="491"/>
      <c r="CJ58" s="489" t="e">
        <f ca="1">(CJ56*CJ57*$N$24)/1000</f>
        <v>#VALUE!</v>
      </c>
      <c r="CK58" s="490"/>
      <c r="CL58" s="490"/>
      <c r="CM58" s="491"/>
      <c r="CO58" s="489" t="e">
        <f ca="1">(CO56*CO57*$N$24)/1000</f>
        <v>#VALUE!</v>
      </c>
      <c r="CP58" s="490"/>
      <c r="CQ58" s="490"/>
      <c r="CR58" s="491"/>
      <c r="CT58" s="489" t="e">
        <f ca="1">(CT56*CT57*$N$24)/1000</f>
        <v>#VALUE!</v>
      </c>
      <c r="CU58" s="490"/>
      <c r="CV58" s="490"/>
      <c r="CW58" s="491"/>
      <c r="CY58" s="489" t="e">
        <f ca="1">(CY56*CY57*$N$24)/1000</f>
        <v>#VALUE!</v>
      </c>
      <c r="CZ58" s="490"/>
      <c r="DA58" s="490"/>
      <c r="DB58" s="491"/>
      <c r="DD58" s="489" t="e">
        <f ca="1">(DD56*DD57*$N$24)/1000</f>
        <v>#VALUE!</v>
      </c>
      <c r="DE58" s="490"/>
      <c r="DF58" s="490"/>
      <c r="DG58" s="491"/>
      <c r="DI58" s="489" t="e">
        <f ca="1">(DI56*DI57*$N$24)/1000</f>
        <v>#VALUE!</v>
      </c>
      <c r="DJ58" s="490"/>
      <c r="DK58" s="490"/>
      <c r="DL58" s="491"/>
      <c r="DN58" s="489" t="e">
        <f ca="1">(DN56*DN57*$N$24)/1000</f>
        <v>#VALUE!</v>
      </c>
      <c r="DO58" s="490"/>
      <c r="DP58" s="490"/>
      <c r="DQ58" s="491"/>
      <c r="DS58" s="489" t="e">
        <f ca="1">(DS56*DS57*$N$24)/1000</f>
        <v>#VALUE!</v>
      </c>
      <c r="DT58" s="490"/>
      <c r="DU58" s="490"/>
      <c r="DV58" s="491"/>
      <c r="DX58" s="489" t="e">
        <f ca="1">(DX56*DX57*$N$24)/1000</f>
        <v>#VALUE!</v>
      </c>
      <c r="DY58" s="490"/>
      <c r="DZ58" s="490"/>
      <c r="EA58" s="491"/>
      <c r="EC58" s="489" t="e">
        <f ca="1">(EC56*EC57*$N$24)/1000</f>
        <v>#VALUE!</v>
      </c>
      <c r="ED58" s="490"/>
      <c r="EE58" s="490"/>
      <c r="EF58" s="491"/>
      <c r="EH58" s="489" t="e">
        <f ca="1">(EH56*EH57*$N$24)/1000</f>
        <v>#VALUE!</v>
      </c>
      <c r="EI58" s="490"/>
      <c r="EJ58" s="490"/>
      <c r="EK58" s="491"/>
      <c r="EM58" s="489" t="e">
        <f ca="1">(EM56*EM57*$N$24)/1000</f>
        <v>#VALUE!</v>
      </c>
      <c r="EN58" s="490"/>
      <c r="EO58" s="490"/>
      <c r="EP58" s="491"/>
      <c r="ER58" s="489" t="e">
        <f ca="1">(ER56*ER57*$N$24)/1000</f>
        <v>#VALUE!</v>
      </c>
      <c r="ES58" s="490"/>
      <c r="ET58" s="490"/>
      <c r="EU58" s="491"/>
      <c r="EW58" s="489" t="e">
        <f ca="1">(EW56*EW57*$N$24)/1000</f>
        <v>#VALUE!</v>
      </c>
      <c r="EX58" s="490"/>
      <c r="EY58" s="490"/>
      <c r="EZ58" s="491"/>
      <c r="FB58" s="489" t="e">
        <f ca="1">(FB56*FB57*$N$24)/1000</f>
        <v>#VALUE!</v>
      </c>
      <c r="FC58" s="490"/>
      <c r="FD58" s="490"/>
      <c r="FE58" s="491"/>
      <c r="FG58" s="489" t="e">
        <f ca="1">(FG56*FG57*$N$24)/1000</f>
        <v>#VALUE!</v>
      </c>
      <c r="FH58" s="490"/>
      <c r="FI58" s="490"/>
      <c r="FJ58" s="491"/>
      <c r="FL58" s="489" t="e">
        <f ca="1">(FL56*FL57*$N$24)/1000</f>
        <v>#VALUE!</v>
      </c>
      <c r="FM58" s="490"/>
      <c r="FN58" s="490"/>
      <c r="FO58" s="491"/>
      <c r="FQ58" s="489" t="e">
        <f ca="1">(FQ56*FQ57*$N$24)/1000</f>
        <v>#VALUE!</v>
      </c>
      <c r="FR58" s="490"/>
      <c r="FS58" s="490"/>
      <c r="FT58" s="491"/>
      <c r="FV58" s="489" t="e">
        <f ca="1">(FV56*FV57*$N$24)/1000</f>
        <v>#VALUE!</v>
      </c>
      <c r="FW58" s="490"/>
      <c r="FX58" s="490"/>
      <c r="FY58" s="491"/>
      <c r="GA58" s="489" t="e">
        <f ca="1">(GA56*GA57*$N$24)/1000</f>
        <v>#VALUE!</v>
      </c>
      <c r="GB58" s="490"/>
      <c r="GC58" s="490"/>
      <c r="GD58" s="491"/>
      <c r="GF58" s="489" t="e">
        <f ca="1">(GF56*GF57*$N$24)/1000</f>
        <v>#VALUE!</v>
      </c>
      <c r="GG58" s="490"/>
      <c r="GH58" s="490"/>
      <c r="GI58" s="491"/>
      <c r="GK58" s="489" t="e">
        <f ca="1">(GK56*GK57*$N$24)/1000</f>
        <v>#VALUE!</v>
      </c>
      <c r="GL58" s="490"/>
      <c r="GM58" s="490"/>
      <c r="GN58" s="491"/>
      <c r="GP58" s="489" t="e">
        <f ca="1">(GP56*GP57*$N$24)/1000</f>
        <v>#VALUE!</v>
      </c>
      <c r="GQ58" s="490"/>
      <c r="GR58" s="490"/>
      <c r="GS58" s="491"/>
      <c r="GU58" s="489" t="e">
        <f ca="1">(GU56*GU57*$N$24)/1000</f>
        <v>#VALUE!</v>
      </c>
      <c r="GV58" s="490"/>
      <c r="GW58" s="490"/>
      <c r="GX58" s="491"/>
      <c r="GZ58" s="489" t="e">
        <f ca="1">(GZ56*GZ57*$N$24)/1000</f>
        <v>#VALUE!</v>
      </c>
      <c r="HA58" s="490"/>
      <c r="HB58" s="490"/>
      <c r="HC58" s="491"/>
      <c r="HE58" s="489" t="e">
        <f ca="1">(HE56*HE57*$N$24)/1000</f>
        <v>#VALUE!</v>
      </c>
      <c r="HF58" s="490"/>
      <c r="HG58" s="490"/>
      <c r="HH58" s="491"/>
      <c r="HJ58" s="489" t="e">
        <f ca="1">(HJ56*HJ57*$N$24)/1000</f>
        <v>#VALUE!</v>
      </c>
      <c r="HK58" s="490"/>
      <c r="HL58" s="490"/>
      <c r="HM58" s="491"/>
      <c r="HO58" s="489" t="e">
        <f ca="1">(HO56*HO57*$N$24)/1000</f>
        <v>#VALUE!</v>
      </c>
      <c r="HP58" s="490"/>
      <c r="HQ58" s="490"/>
      <c r="HR58" s="491"/>
    </row>
    <row r="59" spans="19:226" s="1" customFormat="1" ht="18" customHeight="1" thickBot="1">
      <c r="S59" s="552" t="s">
        <v>49</v>
      </c>
      <c r="T59" s="552"/>
      <c r="U59" s="552"/>
      <c r="V59" s="553"/>
      <c r="W59" s="489" t="e">
        <f ca="1">IF(W58&lt;=$N$27,"OK","NG")</f>
        <v>#VALUE!</v>
      </c>
      <c r="X59" s="490"/>
      <c r="Y59" s="490"/>
      <c r="Z59" s="491"/>
      <c r="AB59" s="489" t="e">
        <f ca="1">IF(AB58&lt;=$N$27,"OK","NG")</f>
        <v>#VALUE!</v>
      </c>
      <c r="AC59" s="490"/>
      <c r="AD59" s="490"/>
      <c r="AE59" s="491"/>
      <c r="AG59" s="489" t="e">
        <f ca="1">IF(AG58&lt;=$N$27,"OK","NG")</f>
        <v>#VALUE!</v>
      </c>
      <c r="AH59" s="490"/>
      <c r="AI59" s="490"/>
      <c r="AJ59" s="491"/>
      <c r="AL59" s="489" t="e">
        <f ca="1">IF(AL58&lt;=$N$27,"OK","NG")</f>
        <v>#VALUE!</v>
      </c>
      <c r="AM59" s="490"/>
      <c r="AN59" s="490"/>
      <c r="AO59" s="491"/>
      <c r="AQ59" s="489" t="e">
        <f ca="1">IF(AQ58&lt;=$N$27,"OK","NG")</f>
        <v>#VALUE!</v>
      </c>
      <c r="AR59" s="490"/>
      <c r="AS59" s="490"/>
      <c r="AT59" s="491"/>
      <c r="AV59" s="489" t="e">
        <f ca="1">IF(AV58&lt;=$N$27,"OK","NG")</f>
        <v>#VALUE!</v>
      </c>
      <c r="AW59" s="490"/>
      <c r="AX59" s="490"/>
      <c r="AY59" s="491"/>
      <c r="BA59" s="489" t="e">
        <f ca="1">IF(BA58&lt;=$N$27,"OK","NG")</f>
        <v>#VALUE!</v>
      </c>
      <c r="BB59" s="490"/>
      <c r="BC59" s="490"/>
      <c r="BD59" s="491"/>
      <c r="BF59" s="489" t="e">
        <f ca="1">IF(BF58&lt;=$N$27,"OK","NG")</f>
        <v>#VALUE!</v>
      </c>
      <c r="BG59" s="490"/>
      <c r="BH59" s="490"/>
      <c r="BI59" s="491"/>
      <c r="BK59" s="489" t="e">
        <f ca="1">IF(BK58&lt;=$N$27,"OK","NG")</f>
        <v>#VALUE!</v>
      </c>
      <c r="BL59" s="490"/>
      <c r="BM59" s="490"/>
      <c r="BN59" s="491"/>
      <c r="BP59" s="489" t="e">
        <f ca="1">IF(BP58&lt;=$N$27,"OK","NG")</f>
        <v>#VALUE!</v>
      </c>
      <c r="BQ59" s="490"/>
      <c r="BR59" s="490"/>
      <c r="BS59" s="491"/>
      <c r="BU59" s="489" t="e">
        <f ca="1">IF(BU58&lt;=$N$27,"OK","NG")</f>
        <v>#VALUE!</v>
      </c>
      <c r="BV59" s="490"/>
      <c r="BW59" s="490"/>
      <c r="BX59" s="491"/>
      <c r="BZ59" s="489" t="e">
        <f ca="1">IF(BZ58&lt;=$N$27,"OK","NG")</f>
        <v>#VALUE!</v>
      </c>
      <c r="CA59" s="490"/>
      <c r="CB59" s="490"/>
      <c r="CC59" s="491"/>
      <c r="CE59" s="489" t="e">
        <f ca="1">IF(CE58&lt;=$N$27,"OK","NG")</f>
        <v>#VALUE!</v>
      </c>
      <c r="CF59" s="490"/>
      <c r="CG59" s="490"/>
      <c r="CH59" s="491"/>
      <c r="CJ59" s="489" t="e">
        <f ca="1">IF(CJ58&lt;=$N$27,"OK","NG")</f>
        <v>#VALUE!</v>
      </c>
      <c r="CK59" s="490"/>
      <c r="CL59" s="490"/>
      <c r="CM59" s="491"/>
      <c r="CO59" s="489" t="e">
        <f ca="1">IF(CO58&lt;=$N$27,"OK","NG")</f>
        <v>#VALUE!</v>
      </c>
      <c r="CP59" s="490"/>
      <c r="CQ59" s="490"/>
      <c r="CR59" s="491"/>
      <c r="CT59" s="489" t="e">
        <f ca="1">IF(CT58&lt;=$N$27,"OK","NG")</f>
        <v>#VALUE!</v>
      </c>
      <c r="CU59" s="490"/>
      <c r="CV59" s="490"/>
      <c r="CW59" s="491"/>
      <c r="CY59" s="489" t="e">
        <f ca="1">IF(CY58&lt;=$N$27,"OK","NG")</f>
        <v>#VALUE!</v>
      </c>
      <c r="CZ59" s="490"/>
      <c r="DA59" s="490"/>
      <c r="DB59" s="491"/>
      <c r="DD59" s="489" t="e">
        <f ca="1">IF(DD58&lt;=$N$27,"OK","NG")</f>
        <v>#VALUE!</v>
      </c>
      <c r="DE59" s="490"/>
      <c r="DF59" s="490"/>
      <c r="DG59" s="491"/>
      <c r="DI59" s="489" t="e">
        <f ca="1">IF(DI58&lt;=$N$27,"OK","NG")</f>
        <v>#VALUE!</v>
      </c>
      <c r="DJ59" s="490"/>
      <c r="DK59" s="490"/>
      <c r="DL59" s="491"/>
      <c r="DN59" s="489" t="e">
        <f ca="1">IF(DN58&lt;=$N$27,"OK","NG")</f>
        <v>#VALUE!</v>
      </c>
      <c r="DO59" s="490"/>
      <c r="DP59" s="490"/>
      <c r="DQ59" s="491"/>
      <c r="DS59" s="489" t="e">
        <f ca="1">IF(DS58&lt;=$N$27,"OK","NG")</f>
        <v>#VALUE!</v>
      </c>
      <c r="DT59" s="490"/>
      <c r="DU59" s="490"/>
      <c r="DV59" s="491"/>
      <c r="DX59" s="489" t="e">
        <f ca="1">IF(DX58&lt;=$N$27,"OK","NG")</f>
        <v>#VALUE!</v>
      </c>
      <c r="DY59" s="490"/>
      <c r="DZ59" s="490"/>
      <c r="EA59" s="491"/>
      <c r="EC59" s="489" t="e">
        <f ca="1">IF(EC58&lt;=$N$27,"OK","NG")</f>
        <v>#VALUE!</v>
      </c>
      <c r="ED59" s="490"/>
      <c r="EE59" s="490"/>
      <c r="EF59" s="491"/>
      <c r="EH59" s="489" t="e">
        <f ca="1">IF(EH58&lt;=$N$27,"OK","NG")</f>
        <v>#VALUE!</v>
      </c>
      <c r="EI59" s="490"/>
      <c r="EJ59" s="490"/>
      <c r="EK59" s="491"/>
      <c r="EM59" s="489" t="e">
        <f ca="1">IF(EM58&lt;=$N$27,"OK","NG")</f>
        <v>#VALUE!</v>
      </c>
      <c r="EN59" s="490"/>
      <c r="EO59" s="490"/>
      <c r="EP59" s="491"/>
      <c r="ER59" s="489" t="e">
        <f ca="1">IF(ER58&lt;=$N$27,"OK","NG")</f>
        <v>#VALUE!</v>
      </c>
      <c r="ES59" s="490"/>
      <c r="ET59" s="490"/>
      <c r="EU59" s="491"/>
      <c r="EW59" s="489" t="e">
        <f ca="1">IF(EW58&lt;=$N$27,"OK","NG")</f>
        <v>#VALUE!</v>
      </c>
      <c r="EX59" s="490"/>
      <c r="EY59" s="490"/>
      <c r="EZ59" s="491"/>
      <c r="FB59" s="489" t="e">
        <f ca="1">IF(FB58&lt;=$N$27,"OK","NG")</f>
        <v>#VALUE!</v>
      </c>
      <c r="FC59" s="490"/>
      <c r="FD59" s="490"/>
      <c r="FE59" s="491"/>
      <c r="FG59" s="489" t="e">
        <f ca="1">IF(FG58&lt;=$N$27,"OK","NG")</f>
        <v>#VALUE!</v>
      </c>
      <c r="FH59" s="490"/>
      <c r="FI59" s="490"/>
      <c r="FJ59" s="491"/>
      <c r="FL59" s="489" t="e">
        <f ca="1">IF(FL58&lt;=$N$27,"OK","NG")</f>
        <v>#VALUE!</v>
      </c>
      <c r="FM59" s="490"/>
      <c r="FN59" s="490"/>
      <c r="FO59" s="491"/>
      <c r="FQ59" s="489" t="e">
        <f ca="1">IF(FQ58&lt;=$N$27,"OK","NG")</f>
        <v>#VALUE!</v>
      </c>
      <c r="FR59" s="490"/>
      <c r="FS59" s="490"/>
      <c r="FT59" s="491"/>
      <c r="FV59" s="489" t="e">
        <f ca="1">IF(FV58&lt;=$N$27,"OK","NG")</f>
        <v>#VALUE!</v>
      </c>
      <c r="FW59" s="490"/>
      <c r="FX59" s="490"/>
      <c r="FY59" s="491"/>
      <c r="GA59" s="489" t="e">
        <f ca="1">IF(GA58&lt;=$N$27,"OK","NG")</f>
        <v>#VALUE!</v>
      </c>
      <c r="GB59" s="490"/>
      <c r="GC59" s="490"/>
      <c r="GD59" s="491"/>
      <c r="GF59" s="489" t="e">
        <f ca="1">IF(GF58&lt;=$N$27,"OK","NG")</f>
        <v>#VALUE!</v>
      </c>
      <c r="GG59" s="490"/>
      <c r="GH59" s="490"/>
      <c r="GI59" s="491"/>
      <c r="GK59" s="489" t="e">
        <f ca="1">IF(GK58&lt;=$N$27,"OK","NG")</f>
        <v>#VALUE!</v>
      </c>
      <c r="GL59" s="490"/>
      <c r="GM59" s="490"/>
      <c r="GN59" s="491"/>
      <c r="GP59" s="489" t="e">
        <f ca="1">IF(GP58&lt;=$N$27,"OK","NG")</f>
        <v>#VALUE!</v>
      </c>
      <c r="GQ59" s="490"/>
      <c r="GR59" s="490"/>
      <c r="GS59" s="491"/>
      <c r="GU59" s="489" t="e">
        <f ca="1">IF(GU58&lt;=$N$27,"OK","NG")</f>
        <v>#VALUE!</v>
      </c>
      <c r="GV59" s="490"/>
      <c r="GW59" s="490"/>
      <c r="GX59" s="491"/>
      <c r="GZ59" s="489" t="e">
        <f ca="1">IF(GZ58&lt;=$N$27,"OK","NG")</f>
        <v>#VALUE!</v>
      </c>
      <c r="HA59" s="490"/>
      <c r="HB59" s="490"/>
      <c r="HC59" s="491"/>
      <c r="HE59" s="489" t="e">
        <f ca="1">IF(HE58&lt;=$N$27,"OK","NG")</f>
        <v>#VALUE!</v>
      </c>
      <c r="HF59" s="490"/>
      <c r="HG59" s="490"/>
      <c r="HH59" s="491"/>
      <c r="HJ59" s="489" t="e">
        <f ca="1">IF(HJ58&lt;=$N$27,"OK","NG")</f>
        <v>#VALUE!</v>
      </c>
      <c r="HK59" s="490"/>
      <c r="HL59" s="490"/>
      <c r="HM59" s="491"/>
      <c r="HO59" s="489" t="e">
        <f ca="1">IF(HO58&lt;=$N$27,"OK","NG")</f>
        <v>#VALUE!</v>
      </c>
      <c r="HP59" s="490"/>
      <c r="HQ59" s="490"/>
      <c r="HR59" s="491"/>
    </row>
    <row r="60" spans="19:226" s="1" customFormat="1" ht="18" customHeight="1"/>
    <row r="61" spans="19:226" s="1" customFormat="1" ht="18" customHeight="1">
      <c r="W61" s="488" t="e">
        <f ca="1">IF(W59="OK",W56,0)</f>
        <v>#VALUE!</v>
      </c>
      <c r="X61" s="488"/>
      <c r="Y61" s="488"/>
      <c r="Z61" s="488"/>
      <c r="AA61" s="5"/>
      <c r="AB61" s="488" t="e">
        <f ca="1">IF(AB59="OK",AB56,0)</f>
        <v>#VALUE!</v>
      </c>
      <c r="AC61" s="488"/>
      <c r="AD61" s="488"/>
      <c r="AE61" s="488"/>
      <c r="AF61" s="5"/>
      <c r="AG61" s="488" t="e">
        <f ca="1">IF(AG59="OK",AG56,0)</f>
        <v>#VALUE!</v>
      </c>
      <c r="AH61" s="488"/>
      <c r="AI61" s="488"/>
      <c r="AJ61" s="488"/>
      <c r="AL61" s="488" t="e">
        <f ca="1">IF(AL59="OK",AL56,0)</f>
        <v>#VALUE!</v>
      </c>
      <c r="AM61" s="488"/>
      <c r="AN61" s="488"/>
      <c r="AO61" s="488"/>
      <c r="AQ61" s="488" t="e">
        <f ca="1">IF(AQ59="OK",AQ56,0)</f>
        <v>#VALUE!</v>
      </c>
      <c r="AR61" s="488"/>
      <c r="AS61" s="488"/>
      <c r="AT61" s="488"/>
      <c r="AV61" s="488" t="e">
        <f ca="1">IF(AV59="OK",AV56,0)</f>
        <v>#VALUE!</v>
      </c>
      <c r="AW61" s="488"/>
      <c r="AX61" s="488"/>
      <c r="AY61" s="488"/>
      <c r="BA61" s="488" t="e">
        <f ca="1">IF(BA59="OK",BA56,0)</f>
        <v>#VALUE!</v>
      </c>
      <c r="BB61" s="488"/>
      <c r="BC61" s="488"/>
      <c r="BD61" s="488"/>
      <c r="BF61" s="488" t="e">
        <f ca="1">IF(BF59="OK",BF56,0)</f>
        <v>#VALUE!</v>
      </c>
      <c r="BG61" s="488"/>
      <c r="BH61" s="488"/>
      <c r="BI61" s="488"/>
      <c r="BK61" s="488" t="e">
        <f ca="1">IF(BK59="OK",BK56,0)</f>
        <v>#VALUE!</v>
      </c>
      <c r="BL61" s="488"/>
      <c r="BM61" s="488"/>
      <c r="BN61" s="488"/>
      <c r="BP61" s="488" t="e">
        <f ca="1">IF(BP59="OK",BP56,0)</f>
        <v>#VALUE!</v>
      </c>
      <c r="BQ61" s="488"/>
      <c r="BR61" s="488"/>
      <c r="BS61" s="488"/>
      <c r="BU61" s="488" t="e">
        <f ca="1">IF(BU59="OK",BU56,0)</f>
        <v>#VALUE!</v>
      </c>
      <c r="BV61" s="488"/>
      <c r="BW61" s="488"/>
      <c r="BX61" s="488"/>
      <c r="BZ61" s="488" t="e">
        <f ca="1">IF(BZ59="OK",BZ56,0)</f>
        <v>#VALUE!</v>
      </c>
      <c r="CA61" s="488"/>
      <c r="CB61" s="488"/>
      <c r="CC61" s="488"/>
      <c r="CE61" s="488" t="e">
        <f ca="1">IF(CE59="OK",CE56,0)</f>
        <v>#VALUE!</v>
      </c>
      <c r="CF61" s="488"/>
      <c r="CG61" s="488"/>
      <c r="CH61" s="488"/>
      <c r="CJ61" s="488" t="e">
        <f ca="1">IF(CJ59="OK",CJ56,0)</f>
        <v>#VALUE!</v>
      </c>
      <c r="CK61" s="488"/>
      <c r="CL61" s="488"/>
      <c r="CM61" s="488"/>
      <c r="CO61" s="488" t="e">
        <f ca="1">IF(CO59="OK",CO56,0)</f>
        <v>#VALUE!</v>
      </c>
      <c r="CP61" s="488"/>
      <c r="CQ61" s="488"/>
      <c r="CR61" s="488"/>
      <c r="CT61" s="488" t="e">
        <f ca="1">IF(CT59="OK",CT56,0)</f>
        <v>#VALUE!</v>
      </c>
      <c r="CU61" s="488"/>
      <c r="CV61" s="488"/>
      <c r="CW61" s="488"/>
      <c r="CY61" s="488" t="e">
        <f ca="1">IF(CY59="OK",CY56,0)</f>
        <v>#VALUE!</v>
      </c>
      <c r="CZ61" s="488"/>
      <c r="DA61" s="488"/>
      <c r="DB61" s="488"/>
      <c r="DD61" s="488" t="e">
        <f ca="1">IF(DD59="OK",DD56,0)</f>
        <v>#VALUE!</v>
      </c>
      <c r="DE61" s="488"/>
      <c r="DF61" s="488"/>
      <c r="DG61" s="488"/>
      <c r="DI61" s="488" t="e">
        <f ca="1">IF(DI59="OK",DI56,0)</f>
        <v>#VALUE!</v>
      </c>
      <c r="DJ61" s="488"/>
      <c r="DK61" s="488"/>
      <c r="DL61" s="488"/>
      <c r="DN61" s="488" t="e">
        <f ca="1">IF(DN59="OK",DN56,0)</f>
        <v>#VALUE!</v>
      </c>
      <c r="DO61" s="488"/>
      <c r="DP61" s="488"/>
      <c r="DQ61" s="488"/>
      <c r="DS61" s="488" t="e">
        <f ca="1">IF(DS59="OK",DS56,0)</f>
        <v>#VALUE!</v>
      </c>
      <c r="DT61" s="488"/>
      <c r="DU61" s="488"/>
      <c r="DV61" s="488"/>
      <c r="DX61" s="488" t="e">
        <f ca="1">IF(DX59="OK",DX56,0)</f>
        <v>#VALUE!</v>
      </c>
      <c r="DY61" s="488"/>
      <c r="DZ61" s="488"/>
      <c r="EA61" s="488"/>
      <c r="EC61" s="488" t="e">
        <f ca="1">IF(EC59="OK",EC56,0)</f>
        <v>#VALUE!</v>
      </c>
      <c r="ED61" s="488"/>
      <c r="EE61" s="488"/>
      <c r="EF61" s="488"/>
      <c r="EH61" s="488" t="e">
        <f ca="1">IF(EH59="OK",EH56,0)</f>
        <v>#VALUE!</v>
      </c>
      <c r="EI61" s="488"/>
      <c r="EJ61" s="488"/>
      <c r="EK61" s="488"/>
      <c r="EM61" s="488" t="e">
        <f ca="1">IF(EM59="OK",EM56,0)</f>
        <v>#VALUE!</v>
      </c>
      <c r="EN61" s="488"/>
      <c r="EO61" s="488"/>
      <c r="EP61" s="488"/>
      <c r="ER61" s="488" t="e">
        <f ca="1">IF(ER59="OK",ER56,0)</f>
        <v>#VALUE!</v>
      </c>
      <c r="ES61" s="488"/>
      <c r="ET61" s="488"/>
      <c r="EU61" s="488"/>
      <c r="EW61" s="488" t="e">
        <f ca="1">IF(EW59="OK",EW56,0)</f>
        <v>#VALUE!</v>
      </c>
      <c r="EX61" s="488"/>
      <c r="EY61" s="488"/>
      <c r="EZ61" s="488"/>
      <c r="FB61" s="488" t="e">
        <f ca="1">IF(FB59="OK",FB56,0)</f>
        <v>#VALUE!</v>
      </c>
      <c r="FC61" s="488"/>
      <c r="FD61" s="488"/>
      <c r="FE61" s="488"/>
      <c r="FG61" s="488" t="e">
        <f ca="1">IF(FG59="OK",FG56,0)</f>
        <v>#VALUE!</v>
      </c>
      <c r="FH61" s="488"/>
      <c r="FI61" s="488"/>
      <c r="FJ61" s="488"/>
      <c r="FL61" s="488" t="e">
        <f ca="1">IF(FL59="OK",FL56,0)</f>
        <v>#VALUE!</v>
      </c>
      <c r="FM61" s="488"/>
      <c r="FN61" s="488"/>
      <c r="FO61" s="488"/>
      <c r="FQ61" s="488" t="e">
        <f ca="1">IF(FQ59="OK",FQ56,0)</f>
        <v>#VALUE!</v>
      </c>
      <c r="FR61" s="488"/>
      <c r="FS61" s="488"/>
      <c r="FT61" s="488"/>
      <c r="FV61" s="488" t="e">
        <f ca="1">IF(FV59="OK",FV56,0)</f>
        <v>#VALUE!</v>
      </c>
      <c r="FW61" s="488"/>
      <c r="FX61" s="488"/>
      <c r="FY61" s="488"/>
      <c r="GA61" s="488" t="e">
        <f ca="1">IF(GA59="OK",GA56,0)</f>
        <v>#VALUE!</v>
      </c>
      <c r="GB61" s="488"/>
      <c r="GC61" s="488"/>
      <c r="GD61" s="488"/>
      <c r="GF61" s="488" t="e">
        <f ca="1">IF(GF59="OK",GF56,0)</f>
        <v>#VALUE!</v>
      </c>
      <c r="GG61" s="488"/>
      <c r="GH61" s="488"/>
      <c r="GI61" s="488"/>
      <c r="GK61" s="488" t="e">
        <f ca="1">IF(GK59="OK",GK56,0)</f>
        <v>#VALUE!</v>
      </c>
      <c r="GL61" s="488"/>
      <c r="GM61" s="488"/>
      <c r="GN61" s="488"/>
      <c r="GP61" s="488" t="e">
        <f ca="1">IF(GP59="OK",GP56,0)</f>
        <v>#VALUE!</v>
      </c>
      <c r="GQ61" s="488"/>
      <c r="GR61" s="488"/>
      <c r="GS61" s="488"/>
      <c r="GU61" s="488" t="e">
        <f ca="1">IF(GU59="OK",GU56,0)</f>
        <v>#VALUE!</v>
      </c>
      <c r="GV61" s="488"/>
      <c r="GW61" s="488"/>
      <c r="GX61" s="488"/>
      <c r="GZ61" s="488" t="e">
        <f ca="1">IF(GZ59="OK",GZ56,0)</f>
        <v>#VALUE!</v>
      </c>
      <c r="HA61" s="488"/>
      <c r="HB61" s="488"/>
      <c r="HC61" s="488"/>
      <c r="HE61" s="488" t="e">
        <f ca="1">IF(HE59="OK",HE56,0)</f>
        <v>#VALUE!</v>
      </c>
      <c r="HF61" s="488"/>
      <c r="HG61" s="488"/>
      <c r="HH61" s="488"/>
      <c r="HJ61" s="488" t="e">
        <f ca="1">IF(HJ59="OK",HJ56,0)</f>
        <v>#VALUE!</v>
      </c>
      <c r="HK61" s="488"/>
      <c r="HL61" s="488"/>
      <c r="HM61" s="488"/>
      <c r="HO61" s="488" t="e">
        <f ca="1">IF(HO59="OK",HO56,0)</f>
        <v>#VALUE!</v>
      </c>
      <c r="HP61" s="488"/>
      <c r="HQ61" s="488"/>
      <c r="HR61" s="488"/>
    </row>
    <row r="62" spans="19:226" s="1" customFormat="1" ht="18" customHeight="1">
      <c r="W62" s="488" t="e">
        <f ca="1">IF(W59="OK",W57,0)</f>
        <v>#VALUE!</v>
      </c>
      <c r="X62" s="488"/>
      <c r="Y62" s="488"/>
      <c r="Z62" s="488"/>
      <c r="AB62" s="488" t="e">
        <f ca="1">IF(AB59="OK",AB57,0)</f>
        <v>#VALUE!</v>
      </c>
      <c r="AC62" s="488"/>
      <c r="AD62" s="488"/>
      <c r="AE62" s="488"/>
      <c r="AG62" s="488" t="e">
        <f ca="1">IF(AG59="OK",AG57,0)</f>
        <v>#VALUE!</v>
      </c>
      <c r="AH62" s="488"/>
      <c r="AI62" s="488"/>
      <c r="AJ62" s="488"/>
      <c r="AL62" s="488" t="e">
        <f ca="1">IF(AL59="OK",AL57,0)</f>
        <v>#VALUE!</v>
      </c>
      <c r="AM62" s="488"/>
      <c r="AN62" s="488"/>
      <c r="AO62" s="488"/>
      <c r="AQ62" s="488" t="e">
        <f ca="1">IF(AQ59="OK",AQ57,0)</f>
        <v>#VALUE!</v>
      </c>
      <c r="AR62" s="488"/>
      <c r="AS62" s="488"/>
      <c r="AT62" s="488"/>
      <c r="AV62" s="488" t="e">
        <f ca="1">IF(AV59="OK",AV57,0)</f>
        <v>#VALUE!</v>
      </c>
      <c r="AW62" s="488"/>
      <c r="AX62" s="488"/>
      <c r="AY62" s="488"/>
      <c r="BA62" s="488" t="e">
        <f ca="1">IF(BA59="OK",BA57,0)</f>
        <v>#VALUE!</v>
      </c>
      <c r="BB62" s="488"/>
      <c r="BC62" s="488"/>
      <c r="BD62" s="488"/>
      <c r="BF62" s="488" t="e">
        <f ca="1">IF(BF59="OK",BF57,0)</f>
        <v>#VALUE!</v>
      </c>
      <c r="BG62" s="488"/>
      <c r="BH62" s="488"/>
      <c r="BI62" s="488"/>
      <c r="BK62" s="488" t="e">
        <f ca="1">IF(BK59="OK",BK57,0)</f>
        <v>#VALUE!</v>
      </c>
      <c r="BL62" s="488"/>
      <c r="BM62" s="488"/>
      <c r="BN62" s="488"/>
      <c r="BP62" s="488" t="e">
        <f ca="1">IF(BP59="OK",BP57,0)</f>
        <v>#VALUE!</v>
      </c>
      <c r="BQ62" s="488"/>
      <c r="BR62" s="488"/>
      <c r="BS62" s="488"/>
      <c r="BU62" s="488" t="e">
        <f ca="1">IF(BU59="OK",BU57,0)</f>
        <v>#VALUE!</v>
      </c>
      <c r="BV62" s="488"/>
      <c r="BW62" s="488"/>
      <c r="BX62" s="488"/>
      <c r="BZ62" s="488" t="e">
        <f ca="1">IF(BZ59="OK",BZ57,0)</f>
        <v>#VALUE!</v>
      </c>
      <c r="CA62" s="488"/>
      <c r="CB62" s="488"/>
      <c r="CC62" s="488"/>
      <c r="CE62" s="488" t="e">
        <f ca="1">IF(CE59="OK",CE57,0)</f>
        <v>#VALUE!</v>
      </c>
      <c r="CF62" s="488"/>
      <c r="CG62" s="488"/>
      <c r="CH62" s="488"/>
      <c r="CJ62" s="488" t="e">
        <f ca="1">IF(CJ59="OK",CJ57,0)</f>
        <v>#VALUE!</v>
      </c>
      <c r="CK62" s="488"/>
      <c r="CL62" s="488"/>
      <c r="CM62" s="488"/>
      <c r="CO62" s="488" t="e">
        <f ca="1">IF(CO59="OK",CO57,0)</f>
        <v>#VALUE!</v>
      </c>
      <c r="CP62" s="488"/>
      <c r="CQ62" s="488"/>
      <c r="CR62" s="488"/>
      <c r="CT62" s="488" t="e">
        <f ca="1">IF(CT59="OK",CT57,0)</f>
        <v>#VALUE!</v>
      </c>
      <c r="CU62" s="488"/>
      <c r="CV62" s="488"/>
      <c r="CW62" s="488"/>
      <c r="CY62" s="488" t="e">
        <f ca="1">IF(CY59="OK",CY57,0)</f>
        <v>#VALUE!</v>
      </c>
      <c r="CZ62" s="488"/>
      <c r="DA62" s="488"/>
      <c r="DB62" s="488"/>
      <c r="DD62" s="488" t="e">
        <f ca="1">IF(DD59="OK",DD57,0)</f>
        <v>#VALUE!</v>
      </c>
      <c r="DE62" s="488"/>
      <c r="DF62" s="488"/>
      <c r="DG62" s="488"/>
      <c r="DI62" s="488" t="e">
        <f ca="1">IF(DI59="OK",DI57,0)</f>
        <v>#VALUE!</v>
      </c>
      <c r="DJ62" s="488"/>
      <c r="DK62" s="488"/>
      <c r="DL62" s="488"/>
      <c r="DN62" s="488" t="e">
        <f ca="1">IF(DN59="OK",DN57,0)</f>
        <v>#VALUE!</v>
      </c>
      <c r="DO62" s="488"/>
      <c r="DP62" s="488"/>
      <c r="DQ62" s="488"/>
      <c r="DS62" s="488" t="e">
        <f ca="1">IF(DS59="OK",DS57,0)</f>
        <v>#VALUE!</v>
      </c>
      <c r="DT62" s="488"/>
      <c r="DU62" s="488"/>
      <c r="DV62" s="488"/>
      <c r="DX62" s="488" t="e">
        <f ca="1">IF(DX59="OK",DX57,0)</f>
        <v>#VALUE!</v>
      </c>
      <c r="DY62" s="488"/>
      <c r="DZ62" s="488"/>
      <c r="EA62" s="488"/>
      <c r="EC62" s="488" t="e">
        <f ca="1">IF(EC59="OK",EC57,0)</f>
        <v>#VALUE!</v>
      </c>
      <c r="ED62" s="488"/>
      <c r="EE62" s="488"/>
      <c r="EF62" s="488"/>
      <c r="EH62" s="488" t="e">
        <f ca="1">IF(EH59="OK",EH57,0)</f>
        <v>#VALUE!</v>
      </c>
      <c r="EI62" s="488"/>
      <c r="EJ62" s="488"/>
      <c r="EK62" s="488"/>
      <c r="EM62" s="488" t="e">
        <f ca="1">IF(EM59="OK",EM57,0)</f>
        <v>#VALUE!</v>
      </c>
      <c r="EN62" s="488"/>
      <c r="EO62" s="488"/>
      <c r="EP62" s="488"/>
      <c r="ER62" s="488" t="e">
        <f ca="1">IF(ER59="OK",ER57,0)</f>
        <v>#VALUE!</v>
      </c>
      <c r="ES62" s="488"/>
      <c r="ET62" s="488"/>
      <c r="EU62" s="488"/>
      <c r="EW62" s="488" t="e">
        <f ca="1">IF(EW59="OK",EW57,0)</f>
        <v>#VALUE!</v>
      </c>
      <c r="EX62" s="488"/>
      <c r="EY62" s="488"/>
      <c r="EZ62" s="488"/>
      <c r="FB62" s="488" t="e">
        <f ca="1">IF(FB59="OK",FB57,0)</f>
        <v>#VALUE!</v>
      </c>
      <c r="FC62" s="488"/>
      <c r="FD62" s="488"/>
      <c r="FE62" s="488"/>
      <c r="FG62" s="488" t="e">
        <f ca="1">IF(FG59="OK",FG57,0)</f>
        <v>#VALUE!</v>
      </c>
      <c r="FH62" s="488"/>
      <c r="FI62" s="488"/>
      <c r="FJ62" s="488"/>
      <c r="FL62" s="488" t="e">
        <f ca="1">IF(FL59="OK",FL57,0)</f>
        <v>#VALUE!</v>
      </c>
      <c r="FM62" s="488"/>
      <c r="FN62" s="488"/>
      <c r="FO62" s="488"/>
      <c r="FQ62" s="488" t="e">
        <f ca="1">IF(FQ59="OK",FQ57,0)</f>
        <v>#VALUE!</v>
      </c>
      <c r="FR62" s="488"/>
      <c r="FS62" s="488"/>
      <c r="FT62" s="488"/>
      <c r="FV62" s="488" t="e">
        <f ca="1">IF(FV59="OK",FV57,0)</f>
        <v>#VALUE!</v>
      </c>
      <c r="FW62" s="488"/>
      <c r="FX62" s="488"/>
      <c r="FY62" s="488"/>
      <c r="GA62" s="488" t="e">
        <f ca="1">IF(GA59="OK",GA57,0)</f>
        <v>#VALUE!</v>
      </c>
      <c r="GB62" s="488"/>
      <c r="GC62" s="488"/>
      <c r="GD62" s="488"/>
      <c r="GF62" s="488" t="e">
        <f ca="1">IF(GF59="OK",GF57,0)</f>
        <v>#VALUE!</v>
      </c>
      <c r="GG62" s="488"/>
      <c r="GH62" s="488"/>
      <c r="GI62" s="488"/>
      <c r="GK62" s="488" t="e">
        <f ca="1">IF(GK59="OK",GK57,0)</f>
        <v>#VALUE!</v>
      </c>
      <c r="GL62" s="488"/>
      <c r="GM62" s="488"/>
      <c r="GN62" s="488"/>
      <c r="GP62" s="488" t="e">
        <f ca="1">IF(GP59="OK",GP57,0)</f>
        <v>#VALUE!</v>
      </c>
      <c r="GQ62" s="488"/>
      <c r="GR62" s="488"/>
      <c r="GS62" s="488"/>
      <c r="GU62" s="488" t="e">
        <f ca="1">IF(GU59="OK",GU57,0)</f>
        <v>#VALUE!</v>
      </c>
      <c r="GV62" s="488"/>
      <c r="GW62" s="488"/>
      <c r="GX62" s="488"/>
      <c r="GZ62" s="488" t="e">
        <f ca="1">IF(GZ59="OK",GZ57,0)</f>
        <v>#VALUE!</v>
      </c>
      <c r="HA62" s="488"/>
      <c r="HB62" s="488"/>
      <c r="HC62" s="488"/>
      <c r="HE62" s="488" t="e">
        <f ca="1">IF(HE59="OK",HE57,0)</f>
        <v>#VALUE!</v>
      </c>
      <c r="HF62" s="488"/>
      <c r="HG62" s="488"/>
      <c r="HH62" s="488"/>
      <c r="HJ62" s="488" t="e">
        <f ca="1">IF(HJ59="OK",HJ57,0)</f>
        <v>#VALUE!</v>
      </c>
      <c r="HK62" s="488"/>
      <c r="HL62" s="488"/>
      <c r="HM62" s="488"/>
      <c r="HO62" s="488" t="e">
        <f ca="1">IF(HO59="OK",HO57,0)</f>
        <v>#VALUE!</v>
      </c>
      <c r="HP62" s="488"/>
      <c r="HQ62" s="488"/>
      <c r="HR62" s="488"/>
    </row>
    <row r="63" spans="19:226" s="1" customFormat="1" ht="18" customHeight="1" thickBot="1"/>
    <row r="64" spans="19:226" s="1" customFormat="1" ht="18" customHeight="1" thickBot="1">
      <c r="S64" s="552" t="s">
        <v>28</v>
      </c>
      <c r="T64" s="552"/>
      <c r="U64" s="552"/>
      <c r="V64" s="553"/>
      <c r="W64" s="555" t="e">
        <f ca="1">MAX(W61,AB61,AG61,AL61,AQ61,AV61,BA61,BF61,BK61,BP61,BU61,BZ61,CE61,CJ61,CO61,CT61,CY61,DD61,DI61,DN61,DS61,DX61,EC61,EH61,EM61,ER61,EW61,FB61,FG61,FL61,FQ61,FV61,GA61,GF61,GK61,GP61,GU61,GZ61,HE61,HJ61,HO61)</f>
        <v>#VALUE!</v>
      </c>
      <c r="X64" s="556"/>
      <c r="Y64" s="556"/>
      <c r="Z64" s="557"/>
      <c r="AB64" s="1" t="s">
        <v>52</v>
      </c>
    </row>
    <row r="65" spans="19:71" s="1" customFormat="1" ht="18" customHeight="1" thickBot="1">
      <c r="S65" s="552" t="s">
        <v>27</v>
      </c>
      <c r="T65" s="552"/>
      <c r="U65" s="552"/>
      <c r="V65" s="553"/>
      <c r="W65" s="555" t="e">
        <f ca="1">MAX(W62,AB62,AG62,AL62,AQ62,AV62,BA62,BF62,BK62,BP62,BU62,BZ62,CE62,CJ62,CO62,CT62,CY62,DD62,DI62,DN62,DS62,DX62,EC62,EH62,EM62,ER62,EW62,FB62,FG62,FL62,FQ62,FV62,GA62,GF62,GK62,GP62,GU62,GZ62,HE62,HJ62,HO62)</f>
        <v>#VALUE!</v>
      </c>
      <c r="X65" s="556"/>
      <c r="Y65" s="556"/>
      <c r="Z65" s="557"/>
      <c r="AB65" s="1" t="s">
        <v>53</v>
      </c>
    </row>
    <row r="66" spans="19:71" s="1" customFormat="1" ht="18" customHeight="1"/>
    <row r="67" spans="19:71" s="1" customFormat="1" ht="18" customHeight="1">
      <c r="W67" s="2"/>
    </row>
    <row r="68" spans="19:71" s="1" customFormat="1" ht="18" customHeight="1">
      <c r="W68" s="2" t="s">
        <v>56</v>
      </c>
    </row>
    <row r="69" spans="19:71" s="1" customFormat="1" ht="18" customHeight="1" thickBot="1">
      <c r="W69" s="2"/>
    </row>
    <row r="70" spans="19:71" s="1" customFormat="1" ht="18" customHeight="1" thickBot="1">
      <c r="S70" s="552" t="s">
        <v>54</v>
      </c>
      <c r="T70" s="552"/>
      <c r="U70" s="552"/>
      <c r="V70" s="553"/>
      <c r="W70" s="489" t="e">
        <f ca="1">ROUNDDOWN(($N$7/$N$14)/$N$22,0)</f>
        <v>#VALUE!</v>
      </c>
      <c r="X70" s="490"/>
      <c r="Y70" s="490"/>
      <c r="Z70" s="491"/>
    </row>
    <row r="71" spans="19:71" s="1" customFormat="1" ht="18" customHeight="1" thickBot="1"/>
    <row r="72" spans="19:71" s="1" customFormat="1" ht="18" customHeight="1" thickBot="1">
      <c r="W72" s="489" t="e">
        <f ca="1">$W$70</f>
        <v>#VALUE!</v>
      </c>
      <c r="X72" s="490"/>
      <c r="Y72" s="490"/>
      <c r="Z72" s="491"/>
      <c r="AB72" s="489" t="e">
        <f ca="1">$W$70+1</f>
        <v>#VALUE!</v>
      </c>
      <c r="AC72" s="490"/>
      <c r="AD72" s="490"/>
      <c r="AE72" s="491"/>
      <c r="AG72" s="489" t="e">
        <f ca="1">$W$70+2</f>
        <v>#VALUE!</v>
      </c>
      <c r="AH72" s="490"/>
      <c r="AI72" s="490"/>
      <c r="AJ72" s="491"/>
      <c r="AL72" s="489" t="e">
        <f ca="1">$W$70+3</f>
        <v>#VALUE!</v>
      </c>
      <c r="AM72" s="490"/>
      <c r="AN72" s="490"/>
      <c r="AO72" s="491"/>
      <c r="AQ72" s="489" t="e">
        <f ca="1">$W$70+4</f>
        <v>#VALUE!</v>
      </c>
      <c r="AR72" s="490"/>
      <c r="AS72" s="490"/>
      <c r="AT72" s="491"/>
      <c r="AV72" s="489" t="e">
        <f ca="1">$W$70+5</f>
        <v>#VALUE!</v>
      </c>
      <c r="AW72" s="490"/>
      <c r="AX72" s="490"/>
      <c r="AY72" s="491"/>
      <c r="BA72" s="489" t="e">
        <f ca="1">$W$70+6</f>
        <v>#VALUE!</v>
      </c>
      <c r="BB72" s="490"/>
      <c r="BC72" s="490"/>
      <c r="BD72" s="491"/>
      <c r="BF72" s="489" t="e">
        <f ca="1">$W$70+7</f>
        <v>#VALUE!</v>
      </c>
      <c r="BG72" s="490"/>
      <c r="BH72" s="490"/>
      <c r="BI72" s="491"/>
      <c r="BK72" s="489" t="e">
        <f ca="1">$W$70+8</f>
        <v>#VALUE!</v>
      </c>
      <c r="BL72" s="490"/>
      <c r="BM72" s="490"/>
      <c r="BN72" s="491"/>
      <c r="BP72" s="489" t="e">
        <f ca="1">$W$70+9</f>
        <v>#VALUE!</v>
      </c>
      <c r="BQ72" s="490"/>
      <c r="BR72" s="490"/>
      <c r="BS72" s="491"/>
    </row>
    <row r="73" spans="19:71" s="1" customFormat="1" ht="18" customHeight="1"/>
    <row r="74" spans="19:71" s="1" customFormat="1" ht="18" customHeight="1" thickBot="1">
      <c r="W74" s="488" t="e">
        <f ca="1">W72*$N$22</f>
        <v>#VALUE!</v>
      </c>
      <c r="X74" s="488"/>
      <c r="Y74" s="488"/>
      <c r="Z74" s="488"/>
      <c r="AA74" s="5"/>
      <c r="AB74" s="488" t="e">
        <f ca="1">AB72*$N$22</f>
        <v>#VALUE!</v>
      </c>
      <c r="AC74" s="488"/>
      <c r="AD74" s="488"/>
      <c r="AE74" s="488"/>
      <c r="AF74" s="5"/>
      <c r="AG74" s="488" t="e">
        <f ca="1">AG72*$N$22</f>
        <v>#VALUE!</v>
      </c>
      <c r="AH74" s="488"/>
      <c r="AI74" s="488"/>
      <c r="AJ74" s="488"/>
      <c r="AL74" s="488" t="e">
        <f ca="1">AL72*$N$22</f>
        <v>#VALUE!</v>
      </c>
      <c r="AM74" s="488"/>
      <c r="AN74" s="488"/>
      <c r="AO74" s="488"/>
      <c r="AQ74" s="488" t="e">
        <f ca="1">AQ72*$N$22</f>
        <v>#VALUE!</v>
      </c>
      <c r="AR74" s="488"/>
      <c r="AS74" s="488"/>
      <c r="AT74" s="488"/>
      <c r="AV74" s="488" t="e">
        <f ca="1">AV72*$N$22</f>
        <v>#VALUE!</v>
      </c>
      <c r="AW74" s="488"/>
      <c r="AX74" s="488"/>
      <c r="AY74" s="488"/>
      <c r="BA74" s="488" t="e">
        <f ca="1">BA72*$N$22</f>
        <v>#VALUE!</v>
      </c>
      <c r="BB74" s="488"/>
      <c r="BC74" s="488"/>
      <c r="BD74" s="488"/>
      <c r="BF74" s="488" t="e">
        <f ca="1">BF72*$N$22</f>
        <v>#VALUE!</v>
      </c>
      <c r="BG74" s="488"/>
      <c r="BH74" s="488"/>
      <c r="BI74" s="488"/>
      <c r="BK74" s="488" t="e">
        <f ca="1">BK72*$N$22</f>
        <v>#VALUE!</v>
      </c>
      <c r="BL74" s="488"/>
      <c r="BM74" s="488"/>
      <c r="BN74" s="488"/>
      <c r="BP74" s="488" t="e">
        <f ca="1">BP72*$N$22</f>
        <v>#VALUE!</v>
      </c>
      <c r="BQ74" s="488"/>
      <c r="BR74" s="488"/>
      <c r="BS74" s="488"/>
    </row>
    <row r="75" spans="19:71" s="1" customFormat="1" ht="18" customHeight="1" thickBot="1">
      <c r="W75" s="489" t="e">
        <f ca="1">IF(W74&gt;(ROUNDDOWN($N$7/$N$14,-1)),"OK","NG")</f>
        <v>#VALUE!</v>
      </c>
      <c r="X75" s="490"/>
      <c r="Y75" s="490"/>
      <c r="Z75" s="491"/>
      <c r="AB75" s="489" t="e">
        <f ca="1">IF(AB74&gt;(ROUNDDOWN($N$7/$N$14,-1)),"OK","NG")</f>
        <v>#VALUE!</v>
      </c>
      <c r="AC75" s="490"/>
      <c r="AD75" s="490"/>
      <c r="AE75" s="491"/>
      <c r="AG75" s="489" t="e">
        <f ca="1">IF(AG74&gt;(ROUNDDOWN($N$7/$N$14,-1)),"OK","NG")</f>
        <v>#VALUE!</v>
      </c>
      <c r="AH75" s="490"/>
      <c r="AI75" s="490"/>
      <c r="AJ75" s="491"/>
      <c r="AL75" s="489" t="e">
        <f ca="1">IF(AL74&gt;(ROUNDDOWN($N$7/$N$14,-1)),"OK","NG")</f>
        <v>#VALUE!</v>
      </c>
      <c r="AM75" s="490"/>
      <c r="AN75" s="490"/>
      <c r="AO75" s="491"/>
      <c r="AQ75" s="489" t="e">
        <f ca="1">IF(AQ74&gt;(ROUNDDOWN($N$7/$N$14,-1)),"OK","NG")</f>
        <v>#VALUE!</v>
      </c>
      <c r="AR75" s="490"/>
      <c r="AS75" s="490"/>
      <c r="AT75" s="491"/>
      <c r="AV75" s="489" t="e">
        <f ca="1">IF(AV74&gt;(ROUNDDOWN($N$7/$N$14,-1)),"OK","NG")</f>
        <v>#VALUE!</v>
      </c>
      <c r="AW75" s="490"/>
      <c r="AX75" s="490"/>
      <c r="AY75" s="491"/>
      <c r="BA75" s="489" t="e">
        <f ca="1">IF(BA74&gt;(ROUNDDOWN($N$7/$N$14,-1)),"OK","NG")</f>
        <v>#VALUE!</v>
      </c>
      <c r="BB75" s="490"/>
      <c r="BC75" s="490"/>
      <c r="BD75" s="491"/>
      <c r="BF75" s="489" t="e">
        <f ca="1">IF(BF74&gt;(ROUNDDOWN($N$7/$N$14,-1)),"OK","NG")</f>
        <v>#VALUE!</v>
      </c>
      <c r="BG75" s="490"/>
      <c r="BH75" s="490"/>
      <c r="BI75" s="491"/>
      <c r="BK75" s="489" t="e">
        <f ca="1">IF(BK74&gt;(ROUNDDOWN($N$7/$N$14,-1)),"OK","NG")</f>
        <v>#VALUE!</v>
      </c>
      <c r="BL75" s="490"/>
      <c r="BM75" s="490"/>
      <c r="BN75" s="491"/>
      <c r="BP75" s="489" t="e">
        <f ca="1">IF(BP74&gt;(ROUNDDOWN($N$7/$N$14,-1)),"OK","NG")</f>
        <v>#VALUE!</v>
      </c>
      <c r="BQ75" s="490"/>
      <c r="BR75" s="490"/>
      <c r="BS75" s="491"/>
    </row>
    <row r="76" spans="19:71" s="1" customFormat="1" ht="18" customHeight="1"/>
    <row r="77" spans="19:71" s="1" customFormat="1" ht="18" customHeight="1">
      <c r="S77" s="552" t="s">
        <v>51</v>
      </c>
      <c r="T77" s="552"/>
      <c r="U77" s="552"/>
      <c r="V77" s="554"/>
      <c r="W77" s="488" t="e">
        <f ca="1">IF(W75="OK",W72,1000)</f>
        <v>#VALUE!</v>
      </c>
      <c r="X77" s="488"/>
      <c r="Y77" s="488"/>
      <c r="Z77" s="488"/>
      <c r="AA77" s="5"/>
      <c r="AB77" s="488" t="e">
        <f ca="1">IF(AB75="OK",AB72,1000)</f>
        <v>#VALUE!</v>
      </c>
      <c r="AC77" s="488"/>
      <c r="AD77" s="488"/>
      <c r="AE77" s="488"/>
      <c r="AF77" s="5"/>
      <c r="AG77" s="488" t="e">
        <f ca="1">IF(AG75="OK",AG72,1000)</f>
        <v>#VALUE!</v>
      </c>
      <c r="AH77" s="488"/>
      <c r="AI77" s="488"/>
      <c r="AJ77" s="488"/>
      <c r="AL77" s="488" t="e">
        <f ca="1">IF(AL75="OK",AL72,1000)</f>
        <v>#VALUE!</v>
      </c>
      <c r="AM77" s="488"/>
      <c r="AN77" s="488"/>
      <c r="AO77" s="488"/>
      <c r="AQ77" s="488" t="e">
        <f ca="1">IF(AQ75="OK",AQ72,1000)</f>
        <v>#VALUE!</v>
      </c>
      <c r="AR77" s="488"/>
      <c r="AS77" s="488"/>
      <c r="AT77" s="488"/>
      <c r="AV77" s="488" t="e">
        <f ca="1">IF(AV75="OK",AV72,1000)</f>
        <v>#VALUE!</v>
      </c>
      <c r="AW77" s="488"/>
      <c r="AX77" s="488"/>
      <c r="AY77" s="488"/>
      <c r="BA77" s="488" t="e">
        <f ca="1">IF(BA75="OK",BA72,1000)</f>
        <v>#VALUE!</v>
      </c>
      <c r="BB77" s="488"/>
      <c r="BC77" s="488"/>
      <c r="BD77" s="488"/>
      <c r="BF77" s="488" t="e">
        <f ca="1">IF(BF75="OK",BF72,1000)</f>
        <v>#VALUE!</v>
      </c>
      <c r="BG77" s="488"/>
      <c r="BH77" s="488"/>
      <c r="BI77" s="488"/>
      <c r="BK77" s="488" t="e">
        <f ca="1">IF(BK75="OK",BK72,1000)</f>
        <v>#VALUE!</v>
      </c>
      <c r="BL77" s="488"/>
      <c r="BM77" s="488"/>
      <c r="BN77" s="488"/>
      <c r="BP77" s="488" t="e">
        <f ca="1">IF(BP75="OK",BP72,1000)</f>
        <v>#VALUE!</v>
      </c>
      <c r="BQ77" s="488"/>
      <c r="BR77" s="488"/>
      <c r="BS77" s="488"/>
    </row>
    <row r="78" spans="19:71" s="1" customFormat="1" ht="18" customHeight="1" thickBot="1"/>
    <row r="79" spans="19:71" s="1" customFormat="1" ht="18" customHeight="1" thickBot="1">
      <c r="S79" s="552" t="s">
        <v>57</v>
      </c>
      <c r="T79" s="552"/>
      <c r="U79" s="552"/>
      <c r="V79" s="553"/>
      <c r="W79" s="555" t="e">
        <f ca="1">MIN(W77,AB77,AG77,AL77,AQ77,AV77,BA77,BF77,BK77,BP77)</f>
        <v>#VALUE!</v>
      </c>
      <c r="X79" s="556"/>
      <c r="Y79" s="556"/>
      <c r="Z79" s="557"/>
      <c r="AB79" s="1" t="s">
        <v>60</v>
      </c>
    </row>
    <row r="80" spans="19:71" s="1" customFormat="1" ht="18" customHeight="1" thickBot="1">
      <c r="S80" s="552" t="s">
        <v>58</v>
      </c>
      <c r="T80" s="552"/>
      <c r="U80" s="552"/>
      <c r="V80" s="553"/>
      <c r="W80" s="555">
        <v>1</v>
      </c>
      <c r="X80" s="556"/>
      <c r="Y80" s="556"/>
      <c r="Z80" s="557"/>
      <c r="AB80" s="1" t="s">
        <v>59</v>
      </c>
    </row>
    <row r="81" spans="23:26" s="1" customFormat="1" ht="18" customHeight="1"/>
    <row r="82" spans="23:26" s="1" customFormat="1" ht="18" customHeight="1"/>
    <row r="83" spans="23:26" s="1" customFormat="1" ht="18" customHeight="1" thickBot="1">
      <c r="W83" s="18" t="s">
        <v>122</v>
      </c>
      <c r="X83" s="18" t="s">
        <v>123</v>
      </c>
      <c r="Y83" s="18" t="s">
        <v>124</v>
      </c>
      <c r="Z83" s="18" t="s">
        <v>50</v>
      </c>
    </row>
    <row r="84" spans="23:26" ht="18" customHeight="1">
      <c r="W84" s="31" t="e">
        <f ca="1">$W$40</f>
        <v>#VALUE!</v>
      </c>
      <c r="X84" s="24" t="e">
        <f ca="1">$W$53</f>
        <v>#VALUE!</v>
      </c>
      <c r="Y84" s="24" t="e">
        <f ca="1">W84*X84</f>
        <v>#VALUE!</v>
      </c>
      <c r="Z84" s="26" t="e">
        <f t="shared" ref="Z84:Z184" ca="1" si="0">IF(OR((Y84*$N$24/1000)&gt;$N$27,(Y84*$N$24/1000)=0),"NG","OK")</f>
        <v>#VALUE!</v>
      </c>
    </row>
    <row r="85" spans="23:26" ht="18" customHeight="1">
      <c r="W85" s="27" t="e">
        <f ca="1">IF((W84-1)&gt;=$W$79,W84-1,0)</f>
        <v>#VALUE!</v>
      </c>
      <c r="X85" s="17" t="e">
        <f ca="1">$X$84</f>
        <v>#VALUE!</v>
      </c>
      <c r="Y85" s="17" t="e">
        <f ca="1">W85*X85</f>
        <v>#VALUE!</v>
      </c>
      <c r="Z85" s="28" t="e">
        <f ca="1">IF(OR((Y85*$N$24/1000)&gt;$N$27,(Y85*$N$24/1000)=0),"NG","OK")</f>
        <v>#VALUE!</v>
      </c>
    </row>
    <row r="86" spans="23:26" ht="18" customHeight="1">
      <c r="W86" s="27" t="e">
        <f t="shared" ref="W86:W103" ca="1" si="1">IF((W85-1)&gt;=$W$79,W85-1,0)</f>
        <v>#VALUE!</v>
      </c>
      <c r="X86" s="17" t="e">
        <f t="shared" ref="X86:X103" ca="1" si="2">$X$84</f>
        <v>#VALUE!</v>
      </c>
      <c r="Y86" s="17" t="e">
        <f t="shared" ref="Y86:Y103" ca="1" si="3">W86*X86</f>
        <v>#VALUE!</v>
      </c>
      <c r="Z86" s="28" t="e">
        <f t="shared" ref="Z86:Z103" ca="1" si="4">IF(OR((Y86*$N$24/1000)&gt;$N$27,(Y86*$N$24/1000)=0),"NG","OK")</f>
        <v>#VALUE!</v>
      </c>
    </row>
    <row r="87" spans="23:26" ht="18" customHeight="1">
      <c r="W87" s="27" t="e">
        <f t="shared" ca="1" si="1"/>
        <v>#VALUE!</v>
      </c>
      <c r="X87" s="17" t="e">
        <f t="shared" ca="1" si="2"/>
        <v>#VALUE!</v>
      </c>
      <c r="Y87" s="17" t="e">
        <f t="shared" ca="1" si="3"/>
        <v>#VALUE!</v>
      </c>
      <c r="Z87" s="28" t="e">
        <f t="shared" ca="1" si="4"/>
        <v>#VALUE!</v>
      </c>
    </row>
    <row r="88" spans="23:26" ht="18" customHeight="1">
      <c r="W88" s="27" t="e">
        <f t="shared" ca="1" si="1"/>
        <v>#VALUE!</v>
      </c>
      <c r="X88" s="17" t="e">
        <f t="shared" ca="1" si="2"/>
        <v>#VALUE!</v>
      </c>
      <c r="Y88" s="17" t="e">
        <f t="shared" ca="1" si="3"/>
        <v>#VALUE!</v>
      </c>
      <c r="Z88" s="28" t="e">
        <f t="shared" ca="1" si="4"/>
        <v>#VALUE!</v>
      </c>
    </row>
    <row r="89" spans="23:26" ht="18" customHeight="1">
      <c r="W89" s="27" t="e">
        <f t="shared" ca="1" si="1"/>
        <v>#VALUE!</v>
      </c>
      <c r="X89" s="17" t="e">
        <f t="shared" ca="1" si="2"/>
        <v>#VALUE!</v>
      </c>
      <c r="Y89" s="17" t="e">
        <f t="shared" ca="1" si="3"/>
        <v>#VALUE!</v>
      </c>
      <c r="Z89" s="28" t="e">
        <f t="shared" ca="1" si="4"/>
        <v>#VALUE!</v>
      </c>
    </row>
    <row r="90" spans="23:26" ht="18" customHeight="1">
      <c r="W90" s="27" t="e">
        <f t="shared" ca="1" si="1"/>
        <v>#VALUE!</v>
      </c>
      <c r="X90" s="17" t="e">
        <f t="shared" ca="1" si="2"/>
        <v>#VALUE!</v>
      </c>
      <c r="Y90" s="17" t="e">
        <f t="shared" ca="1" si="3"/>
        <v>#VALUE!</v>
      </c>
      <c r="Z90" s="28" t="e">
        <f t="shared" ca="1" si="4"/>
        <v>#VALUE!</v>
      </c>
    </row>
    <row r="91" spans="23:26" ht="18" customHeight="1">
      <c r="W91" s="27" t="e">
        <f t="shared" ca="1" si="1"/>
        <v>#VALUE!</v>
      </c>
      <c r="X91" s="17" t="e">
        <f t="shared" ca="1" si="2"/>
        <v>#VALUE!</v>
      </c>
      <c r="Y91" s="17" t="e">
        <f t="shared" ca="1" si="3"/>
        <v>#VALUE!</v>
      </c>
      <c r="Z91" s="28" t="e">
        <f t="shared" ca="1" si="4"/>
        <v>#VALUE!</v>
      </c>
    </row>
    <row r="92" spans="23:26" ht="18" customHeight="1">
      <c r="W92" s="27" t="e">
        <f t="shared" ca="1" si="1"/>
        <v>#VALUE!</v>
      </c>
      <c r="X92" s="17" t="e">
        <f t="shared" ca="1" si="2"/>
        <v>#VALUE!</v>
      </c>
      <c r="Y92" s="17" t="e">
        <f t="shared" ca="1" si="3"/>
        <v>#VALUE!</v>
      </c>
      <c r="Z92" s="28" t="e">
        <f t="shared" ca="1" si="4"/>
        <v>#VALUE!</v>
      </c>
    </row>
    <row r="93" spans="23:26" ht="18" customHeight="1">
      <c r="W93" s="27" t="e">
        <f t="shared" ca="1" si="1"/>
        <v>#VALUE!</v>
      </c>
      <c r="X93" s="17" t="e">
        <f t="shared" ca="1" si="2"/>
        <v>#VALUE!</v>
      </c>
      <c r="Y93" s="17" t="e">
        <f t="shared" ca="1" si="3"/>
        <v>#VALUE!</v>
      </c>
      <c r="Z93" s="28" t="e">
        <f t="shared" ca="1" si="4"/>
        <v>#VALUE!</v>
      </c>
    </row>
    <row r="94" spans="23:26" ht="18" customHeight="1">
      <c r="W94" s="27" t="e">
        <f t="shared" ca="1" si="1"/>
        <v>#VALUE!</v>
      </c>
      <c r="X94" s="17" t="e">
        <f t="shared" ca="1" si="2"/>
        <v>#VALUE!</v>
      </c>
      <c r="Y94" s="17" t="e">
        <f t="shared" ca="1" si="3"/>
        <v>#VALUE!</v>
      </c>
      <c r="Z94" s="28" t="e">
        <f t="shared" ca="1" si="4"/>
        <v>#VALUE!</v>
      </c>
    </row>
    <row r="95" spans="23:26" ht="18" customHeight="1">
      <c r="W95" s="27" t="e">
        <f t="shared" ca="1" si="1"/>
        <v>#VALUE!</v>
      </c>
      <c r="X95" s="17" t="e">
        <f t="shared" ca="1" si="2"/>
        <v>#VALUE!</v>
      </c>
      <c r="Y95" s="17" t="e">
        <f t="shared" ca="1" si="3"/>
        <v>#VALUE!</v>
      </c>
      <c r="Z95" s="28" t="e">
        <f t="shared" ca="1" si="4"/>
        <v>#VALUE!</v>
      </c>
    </row>
    <row r="96" spans="23:26" ht="18" customHeight="1">
      <c r="W96" s="27" t="e">
        <f t="shared" ca="1" si="1"/>
        <v>#VALUE!</v>
      </c>
      <c r="X96" s="17" t="e">
        <f t="shared" ca="1" si="2"/>
        <v>#VALUE!</v>
      </c>
      <c r="Y96" s="17" t="e">
        <f t="shared" ca="1" si="3"/>
        <v>#VALUE!</v>
      </c>
      <c r="Z96" s="28" t="e">
        <f t="shared" ca="1" si="4"/>
        <v>#VALUE!</v>
      </c>
    </row>
    <row r="97" spans="23:26" ht="18" customHeight="1">
      <c r="W97" s="27" t="e">
        <f t="shared" ca="1" si="1"/>
        <v>#VALUE!</v>
      </c>
      <c r="X97" s="17" t="e">
        <f t="shared" ca="1" si="2"/>
        <v>#VALUE!</v>
      </c>
      <c r="Y97" s="17" t="e">
        <f t="shared" ca="1" si="3"/>
        <v>#VALUE!</v>
      </c>
      <c r="Z97" s="28" t="e">
        <f t="shared" ca="1" si="4"/>
        <v>#VALUE!</v>
      </c>
    </row>
    <row r="98" spans="23:26" ht="18" customHeight="1">
      <c r="W98" s="27" t="e">
        <f t="shared" ca="1" si="1"/>
        <v>#VALUE!</v>
      </c>
      <c r="X98" s="17" t="e">
        <f t="shared" ca="1" si="2"/>
        <v>#VALUE!</v>
      </c>
      <c r="Y98" s="17" t="e">
        <f t="shared" ca="1" si="3"/>
        <v>#VALUE!</v>
      </c>
      <c r="Z98" s="28" t="e">
        <f t="shared" ca="1" si="4"/>
        <v>#VALUE!</v>
      </c>
    </row>
    <row r="99" spans="23:26" ht="18" customHeight="1">
      <c r="W99" s="27" t="e">
        <f t="shared" ca="1" si="1"/>
        <v>#VALUE!</v>
      </c>
      <c r="X99" s="17" t="e">
        <f t="shared" ca="1" si="2"/>
        <v>#VALUE!</v>
      </c>
      <c r="Y99" s="17" t="e">
        <f t="shared" ca="1" si="3"/>
        <v>#VALUE!</v>
      </c>
      <c r="Z99" s="28" t="e">
        <f t="shared" ca="1" si="4"/>
        <v>#VALUE!</v>
      </c>
    </row>
    <row r="100" spans="23:26" ht="18" customHeight="1">
      <c r="W100" s="27" t="e">
        <f t="shared" ca="1" si="1"/>
        <v>#VALUE!</v>
      </c>
      <c r="X100" s="17" t="e">
        <f t="shared" ca="1" si="2"/>
        <v>#VALUE!</v>
      </c>
      <c r="Y100" s="17" t="e">
        <f t="shared" ca="1" si="3"/>
        <v>#VALUE!</v>
      </c>
      <c r="Z100" s="28" t="e">
        <f t="shared" ca="1" si="4"/>
        <v>#VALUE!</v>
      </c>
    </row>
    <row r="101" spans="23:26" ht="18" customHeight="1">
      <c r="W101" s="27" t="e">
        <f t="shared" ca="1" si="1"/>
        <v>#VALUE!</v>
      </c>
      <c r="X101" s="17" t="e">
        <f t="shared" ca="1" si="2"/>
        <v>#VALUE!</v>
      </c>
      <c r="Y101" s="17" t="e">
        <f t="shared" ca="1" si="3"/>
        <v>#VALUE!</v>
      </c>
      <c r="Z101" s="28" t="e">
        <f t="shared" ca="1" si="4"/>
        <v>#VALUE!</v>
      </c>
    </row>
    <row r="102" spans="23:26" ht="18" customHeight="1">
      <c r="W102" s="27" t="e">
        <f t="shared" ca="1" si="1"/>
        <v>#VALUE!</v>
      </c>
      <c r="X102" s="17" t="e">
        <f t="shared" ca="1" si="2"/>
        <v>#VALUE!</v>
      </c>
      <c r="Y102" s="17" t="e">
        <f t="shared" ca="1" si="3"/>
        <v>#VALUE!</v>
      </c>
      <c r="Z102" s="28" t="e">
        <f t="shared" ca="1" si="4"/>
        <v>#VALUE!</v>
      </c>
    </row>
    <row r="103" spans="23:26" ht="18" customHeight="1" thickBot="1">
      <c r="W103" s="29" t="e">
        <f t="shared" ca="1" si="1"/>
        <v>#VALUE!</v>
      </c>
      <c r="X103" s="25" t="e">
        <f t="shared" ca="1" si="2"/>
        <v>#VALUE!</v>
      </c>
      <c r="Y103" s="25" t="e">
        <f t="shared" ca="1" si="3"/>
        <v>#VALUE!</v>
      </c>
      <c r="Z103" s="30" t="e">
        <f t="shared" ca="1" si="4"/>
        <v>#VALUE!</v>
      </c>
    </row>
    <row r="104" spans="23:26" ht="18" customHeight="1">
      <c r="W104" s="31" t="e">
        <f ca="1">$W$40</f>
        <v>#VALUE!</v>
      </c>
      <c r="X104" s="24" t="e">
        <f ca="1">IF((X84-1)&gt;=1,X84-1,0)</f>
        <v>#VALUE!</v>
      </c>
      <c r="Y104" s="24" t="e">
        <f ca="1">W104*X104</f>
        <v>#VALUE!</v>
      </c>
      <c r="Z104" s="26" t="e">
        <f t="shared" ca="1" si="0"/>
        <v>#VALUE!</v>
      </c>
    </row>
    <row r="105" spans="23:26" ht="18" customHeight="1">
      <c r="W105" s="27" t="e">
        <f ca="1">IF((W104-1)&gt;=$W$79,W104-1,0)</f>
        <v>#VALUE!</v>
      </c>
      <c r="X105" s="17" t="e">
        <f ca="1">$X$104</f>
        <v>#VALUE!</v>
      </c>
      <c r="Y105" s="17" t="e">
        <f ca="1">W105*X105</f>
        <v>#VALUE!</v>
      </c>
      <c r="Z105" s="28" t="e">
        <f ca="1">IF(OR((Y105*$N$24/1000)&gt;$N$27,(Y105*$N$24/1000)=0),"NG","OK")</f>
        <v>#VALUE!</v>
      </c>
    </row>
    <row r="106" spans="23:26" ht="18" customHeight="1">
      <c r="W106" s="27" t="e">
        <f t="shared" ref="W106:W123" ca="1" si="5">IF((W105-1)&gt;=$W$79,W105-1,0)</f>
        <v>#VALUE!</v>
      </c>
      <c r="X106" s="17" t="e">
        <f t="shared" ref="X106:X123" ca="1" si="6">$X$104</f>
        <v>#VALUE!</v>
      </c>
      <c r="Y106" s="17" t="e">
        <f t="shared" ref="Y106:Y123" ca="1" si="7">W106*X106</f>
        <v>#VALUE!</v>
      </c>
      <c r="Z106" s="28" t="e">
        <f t="shared" ref="Z106:Z123" ca="1" si="8">IF(OR((Y106*$N$24/1000)&gt;$N$27,(Y106*$N$24/1000)=0),"NG","OK")</f>
        <v>#VALUE!</v>
      </c>
    </row>
    <row r="107" spans="23:26" ht="18" customHeight="1">
      <c r="W107" s="27" t="e">
        <f t="shared" ca="1" si="5"/>
        <v>#VALUE!</v>
      </c>
      <c r="X107" s="17" t="e">
        <f t="shared" ca="1" si="6"/>
        <v>#VALUE!</v>
      </c>
      <c r="Y107" s="17" t="e">
        <f t="shared" ca="1" si="7"/>
        <v>#VALUE!</v>
      </c>
      <c r="Z107" s="28" t="e">
        <f t="shared" ca="1" si="8"/>
        <v>#VALUE!</v>
      </c>
    </row>
    <row r="108" spans="23:26" ht="18" customHeight="1">
      <c r="W108" s="27" t="e">
        <f t="shared" ca="1" si="5"/>
        <v>#VALUE!</v>
      </c>
      <c r="X108" s="17" t="e">
        <f t="shared" ca="1" si="6"/>
        <v>#VALUE!</v>
      </c>
      <c r="Y108" s="17" t="e">
        <f t="shared" ca="1" si="7"/>
        <v>#VALUE!</v>
      </c>
      <c r="Z108" s="28" t="e">
        <f t="shared" ca="1" si="8"/>
        <v>#VALUE!</v>
      </c>
    </row>
    <row r="109" spans="23:26" ht="18" customHeight="1">
      <c r="W109" s="27" t="e">
        <f t="shared" ca="1" si="5"/>
        <v>#VALUE!</v>
      </c>
      <c r="X109" s="17" t="e">
        <f t="shared" ca="1" si="6"/>
        <v>#VALUE!</v>
      </c>
      <c r="Y109" s="17" t="e">
        <f t="shared" ca="1" si="7"/>
        <v>#VALUE!</v>
      </c>
      <c r="Z109" s="28" t="e">
        <f t="shared" ca="1" si="8"/>
        <v>#VALUE!</v>
      </c>
    </row>
    <row r="110" spans="23:26" ht="18" customHeight="1">
      <c r="W110" s="27" t="e">
        <f t="shared" ca="1" si="5"/>
        <v>#VALUE!</v>
      </c>
      <c r="X110" s="17" t="e">
        <f t="shared" ca="1" si="6"/>
        <v>#VALUE!</v>
      </c>
      <c r="Y110" s="17" t="e">
        <f t="shared" ca="1" si="7"/>
        <v>#VALUE!</v>
      </c>
      <c r="Z110" s="28" t="e">
        <f t="shared" ca="1" si="8"/>
        <v>#VALUE!</v>
      </c>
    </row>
    <row r="111" spans="23:26" ht="18" customHeight="1">
      <c r="W111" s="27" t="e">
        <f t="shared" ca="1" si="5"/>
        <v>#VALUE!</v>
      </c>
      <c r="X111" s="17" t="e">
        <f t="shared" ca="1" si="6"/>
        <v>#VALUE!</v>
      </c>
      <c r="Y111" s="17" t="e">
        <f t="shared" ca="1" si="7"/>
        <v>#VALUE!</v>
      </c>
      <c r="Z111" s="28" t="e">
        <f t="shared" ca="1" si="8"/>
        <v>#VALUE!</v>
      </c>
    </row>
    <row r="112" spans="23:26" ht="18" customHeight="1">
      <c r="W112" s="27" t="e">
        <f t="shared" ca="1" si="5"/>
        <v>#VALUE!</v>
      </c>
      <c r="X112" s="17" t="e">
        <f t="shared" ca="1" si="6"/>
        <v>#VALUE!</v>
      </c>
      <c r="Y112" s="17" t="e">
        <f t="shared" ca="1" si="7"/>
        <v>#VALUE!</v>
      </c>
      <c r="Z112" s="28" t="e">
        <f t="shared" ca="1" si="8"/>
        <v>#VALUE!</v>
      </c>
    </row>
    <row r="113" spans="23:26" ht="18" customHeight="1">
      <c r="W113" s="27" t="e">
        <f t="shared" ca="1" si="5"/>
        <v>#VALUE!</v>
      </c>
      <c r="X113" s="17" t="e">
        <f t="shared" ca="1" si="6"/>
        <v>#VALUE!</v>
      </c>
      <c r="Y113" s="17" t="e">
        <f t="shared" ca="1" si="7"/>
        <v>#VALUE!</v>
      </c>
      <c r="Z113" s="28" t="e">
        <f t="shared" ca="1" si="8"/>
        <v>#VALUE!</v>
      </c>
    </row>
    <row r="114" spans="23:26" ht="18" customHeight="1">
      <c r="W114" s="27" t="e">
        <f t="shared" ca="1" si="5"/>
        <v>#VALUE!</v>
      </c>
      <c r="X114" s="17" t="e">
        <f t="shared" ca="1" si="6"/>
        <v>#VALUE!</v>
      </c>
      <c r="Y114" s="17" t="e">
        <f t="shared" ca="1" si="7"/>
        <v>#VALUE!</v>
      </c>
      <c r="Z114" s="28" t="e">
        <f t="shared" ca="1" si="8"/>
        <v>#VALUE!</v>
      </c>
    </row>
    <row r="115" spans="23:26" ht="18" customHeight="1">
      <c r="W115" s="27" t="e">
        <f t="shared" ca="1" si="5"/>
        <v>#VALUE!</v>
      </c>
      <c r="X115" s="17" t="e">
        <f t="shared" ca="1" si="6"/>
        <v>#VALUE!</v>
      </c>
      <c r="Y115" s="17" t="e">
        <f t="shared" ca="1" si="7"/>
        <v>#VALUE!</v>
      </c>
      <c r="Z115" s="28" t="e">
        <f t="shared" ca="1" si="8"/>
        <v>#VALUE!</v>
      </c>
    </row>
    <row r="116" spans="23:26" ht="18" customHeight="1">
      <c r="W116" s="27" t="e">
        <f t="shared" ca="1" si="5"/>
        <v>#VALUE!</v>
      </c>
      <c r="X116" s="17" t="e">
        <f t="shared" ca="1" si="6"/>
        <v>#VALUE!</v>
      </c>
      <c r="Y116" s="17" t="e">
        <f t="shared" ca="1" si="7"/>
        <v>#VALUE!</v>
      </c>
      <c r="Z116" s="28" t="e">
        <f t="shared" ca="1" si="8"/>
        <v>#VALUE!</v>
      </c>
    </row>
    <row r="117" spans="23:26" ht="18" customHeight="1">
      <c r="W117" s="27" t="e">
        <f t="shared" ca="1" si="5"/>
        <v>#VALUE!</v>
      </c>
      <c r="X117" s="17" t="e">
        <f t="shared" ca="1" si="6"/>
        <v>#VALUE!</v>
      </c>
      <c r="Y117" s="17" t="e">
        <f t="shared" ca="1" si="7"/>
        <v>#VALUE!</v>
      </c>
      <c r="Z117" s="28" t="e">
        <f t="shared" ca="1" si="8"/>
        <v>#VALUE!</v>
      </c>
    </row>
    <row r="118" spans="23:26" ht="18" customHeight="1">
      <c r="W118" s="27" t="e">
        <f t="shared" ca="1" si="5"/>
        <v>#VALUE!</v>
      </c>
      <c r="X118" s="17" t="e">
        <f t="shared" ca="1" si="6"/>
        <v>#VALUE!</v>
      </c>
      <c r="Y118" s="17" t="e">
        <f t="shared" ca="1" si="7"/>
        <v>#VALUE!</v>
      </c>
      <c r="Z118" s="28" t="e">
        <f t="shared" ca="1" si="8"/>
        <v>#VALUE!</v>
      </c>
    </row>
    <row r="119" spans="23:26" ht="18" customHeight="1">
      <c r="W119" s="27" t="e">
        <f t="shared" ca="1" si="5"/>
        <v>#VALUE!</v>
      </c>
      <c r="X119" s="17" t="e">
        <f t="shared" ca="1" si="6"/>
        <v>#VALUE!</v>
      </c>
      <c r="Y119" s="17" t="e">
        <f t="shared" ca="1" si="7"/>
        <v>#VALUE!</v>
      </c>
      <c r="Z119" s="28" t="e">
        <f t="shared" ca="1" si="8"/>
        <v>#VALUE!</v>
      </c>
    </row>
    <row r="120" spans="23:26" ht="18" customHeight="1">
      <c r="W120" s="27" t="e">
        <f t="shared" ca="1" si="5"/>
        <v>#VALUE!</v>
      </c>
      <c r="X120" s="17" t="e">
        <f t="shared" ca="1" si="6"/>
        <v>#VALUE!</v>
      </c>
      <c r="Y120" s="17" t="e">
        <f t="shared" ca="1" si="7"/>
        <v>#VALUE!</v>
      </c>
      <c r="Z120" s="28" t="e">
        <f t="shared" ca="1" si="8"/>
        <v>#VALUE!</v>
      </c>
    </row>
    <row r="121" spans="23:26" ht="18" customHeight="1">
      <c r="W121" s="27" t="e">
        <f t="shared" ca="1" si="5"/>
        <v>#VALUE!</v>
      </c>
      <c r="X121" s="17" t="e">
        <f t="shared" ca="1" si="6"/>
        <v>#VALUE!</v>
      </c>
      <c r="Y121" s="17" t="e">
        <f t="shared" ca="1" si="7"/>
        <v>#VALUE!</v>
      </c>
      <c r="Z121" s="28" t="e">
        <f t="shared" ca="1" si="8"/>
        <v>#VALUE!</v>
      </c>
    </row>
    <row r="122" spans="23:26" ht="18" customHeight="1">
      <c r="W122" s="27" t="e">
        <f t="shared" ca="1" si="5"/>
        <v>#VALUE!</v>
      </c>
      <c r="X122" s="17" t="e">
        <f t="shared" ca="1" si="6"/>
        <v>#VALUE!</v>
      </c>
      <c r="Y122" s="17" t="e">
        <f t="shared" ca="1" si="7"/>
        <v>#VALUE!</v>
      </c>
      <c r="Z122" s="28" t="e">
        <f t="shared" ca="1" si="8"/>
        <v>#VALUE!</v>
      </c>
    </row>
    <row r="123" spans="23:26" ht="18" customHeight="1" thickBot="1">
      <c r="W123" s="29" t="e">
        <f t="shared" ca="1" si="5"/>
        <v>#VALUE!</v>
      </c>
      <c r="X123" s="25" t="e">
        <f t="shared" ca="1" si="6"/>
        <v>#VALUE!</v>
      </c>
      <c r="Y123" s="25" t="e">
        <f t="shared" ca="1" si="7"/>
        <v>#VALUE!</v>
      </c>
      <c r="Z123" s="30" t="e">
        <f t="shared" ca="1" si="8"/>
        <v>#VALUE!</v>
      </c>
    </row>
    <row r="124" spans="23:26" ht="18" customHeight="1">
      <c r="W124" s="31" t="e">
        <f ca="1">$W$40</f>
        <v>#VALUE!</v>
      </c>
      <c r="X124" s="24" t="e">
        <f ca="1">IF((X104-1)&gt;=1,X104-1,0)</f>
        <v>#VALUE!</v>
      </c>
      <c r="Y124" s="24" t="e">
        <f ca="1">W124*$X$124</f>
        <v>#VALUE!</v>
      </c>
      <c r="Z124" s="26" t="e">
        <f t="shared" ca="1" si="0"/>
        <v>#VALUE!</v>
      </c>
    </row>
    <row r="125" spans="23:26" ht="18" customHeight="1">
      <c r="W125" s="27" t="e">
        <f ca="1">IF((W124-1)&gt;=$W$79,W124-1,0)</f>
        <v>#VALUE!</v>
      </c>
      <c r="X125" s="17" t="e">
        <f ca="1">$X$124</f>
        <v>#VALUE!</v>
      </c>
      <c r="Y125" s="17" t="e">
        <f ca="1">W125*X125</f>
        <v>#VALUE!</v>
      </c>
      <c r="Z125" s="28" t="e">
        <f ca="1">IF(OR((Y125*$N$24/1000)&gt;$N$27,(Y125*$N$24/1000)=0),"NG","OK")</f>
        <v>#VALUE!</v>
      </c>
    </row>
    <row r="126" spans="23:26" ht="18" customHeight="1">
      <c r="W126" s="27" t="e">
        <f t="shared" ref="W126:W143" ca="1" si="9">IF((W125-1)&gt;=$W$79,W125-1,0)</f>
        <v>#VALUE!</v>
      </c>
      <c r="X126" s="17" t="e">
        <f t="shared" ref="X126:X143" ca="1" si="10">$X$124</f>
        <v>#VALUE!</v>
      </c>
      <c r="Y126" s="17" t="e">
        <f t="shared" ref="Y126:Y143" ca="1" si="11">W126*X126</f>
        <v>#VALUE!</v>
      </c>
      <c r="Z126" s="28" t="e">
        <f t="shared" ref="Z126:Z143" ca="1" si="12">IF(OR((Y126*$N$24/1000)&gt;$N$27,(Y126*$N$24/1000)=0),"NG","OK")</f>
        <v>#VALUE!</v>
      </c>
    </row>
    <row r="127" spans="23:26" ht="18" customHeight="1">
      <c r="W127" s="27" t="e">
        <f t="shared" ca="1" si="9"/>
        <v>#VALUE!</v>
      </c>
      <c r="X127" s="17" t="e">
        <f t="shared" ca="1" si="10"/>
        <v>#VALUE!</v>
      </c>
      <c r="Y127" s="17" t="e">
        <f t="shared" ca="1" si="11"/>
        <v>#VALUE!</v>
      </c>
      <c r="Z127" s="28" t="e">
        <f t="shared" ca="1" si="12"/>
        <v>#VALUE!</v>
      </c>
    </row>
    <row r="128" spans="23:26" ht="18" customHeight="1">
      <c r="W128" s="27" t="e">
        <f t="shared" ca="1" si="9"/>
        <v>#VALUE!</v>
      </c>
      <c r="X128" s="17" t="e">
        <f t="shared" ca="1" si="10"/>
        <v>#VALUE!</v>
      </c>
      <c r="Y128" s="17" t="e">
        <f t="shared" ca="1" si="11"/>
        <v>#VALUE!</v>
      </c>
      <c r="Z128" s="28" t="e">
        <f t="shared" ca="1" si="12"/>
        <v>#VALUE!</v>
      </c>
    </row>
    <row r="129" spans="23:26" ht="18" customHeight="1">
      <c r="W129" s="27" t="e">
        <f t="shared" ca="1" si="9"/>
        <v>#VALUE!</v>
      </c>
      <c r="X129" s="17" t="e">
        <f t="shared" ca="1" si="10"/>
        <v>#VALUE!</v>
      </c>
      <c r="Y129" s="17" t="e">
        <f t="shared" ca="1" si="11"/>
        <v>#VALUE!</v>
      </c>
      <c r="Z129" s="28" t="e">
        <f t="shared" ca="1" si="12"/>
        <v>#VALUE!</v>
      </c>
    </row>
    <row r="130" spans="23:26" ht="18" customHeight="1">
      <c r="W130" s="27" t="e">
        <f t="shared" ca="1" si="9"/>
        <v>#VALUE!</v>
      </c>
      <c r="X130" s="17" t="e">
        <f t="shared" ca="1" si="10"/>
        <v>#VALUE!</v>
      </c>
      <c r="Y130" s="17" t="e">
        <f t="shared" ca="1" si="11"/>
        <v>#VALUE!</v>
      </c>
      <c r="Z130" s="28" t="e">
        <f t="shared" ca="1" si="12"/>
        <v>#VALUE!</v>
      </c>
    </row>
    <row r="131" spans="23:26" ht="18" customHeight="1">
      <c r="W131" s="27" t="e">
        <f t="shared" ca="1" si="9"/>
        <v>#VALUE!</v>
      </c>
      <c r="X131" s="17" t="e">
        <f t="shared" ca="1" si="10"/>
        <v>#VALUE!</v>
      </c>
      <c r="Y131" s="17" t="e">
        <f t="shared" ca="1" si="11"/>
        <v>#VALUE!</v>
      </c>
      <c r="Z131" s="28" t="e">
        <f t="shared" ca="1" si="12"/>
        <v>#VALUE!</v>
      </c>
    </row>
    <row r="132" spans="23:26" ht="18" customHeight="1">
      <c r="W132" s="27" t="e">
        <f t="shared" ca="1" si="9"/>
        <v>#VALUE!</v>
      </c>
      <c r="X132" s="17" t="e">
        <f t="shared" ca="1" si="10"/>
        <v>#VALUE!</v>
      </c>
      <c r="Y132" s="17" t="e">
        <f t="shared" ca="1" si="11"/>
        <v>#VALUE!</v>
      </c>
      <c r="Z132" s="28" t="e">
        <f t="shared" ca="1" si="12"/>
        <v>#VALUE!</v>
      </c>
    </row>
    <row r="133" spans="23:26" ht="18" customHeight="1">
      <c r="W133" s="27" t="e">
        <f t="shared" ca="1" si="9"/>
        <v>#VALUE!</v>
      </c>
      <c r="X133" s="17" t="e">
        <f t="shared" ca="1" si="10"/>
        <v>#VALUE!</v>
      </c>
      <c r="Y133" s="17" t="e">
        <f t="shared" ca="1" si="11"/>
        <v>#VALUE!</v>
      </c>
      <c r="Z133" s="28" t="e">
        <f t="shared" ca="1" si="12"/>
        <v>#VALUE!</v>
      </c>
    </row>
    <row r="134" spans="23:26" ht="18" customHeight="1">
      <c r="W134" s="27" t="e">
        <f t="shared" ca="1" si="9"/>
        <v>#VALUE!</v>
      </c>
      <c r="X134" s="17" t="e">
        <f t="shared" ca="1" si="10"/>
        <v>#VALUE!</v>
      </c>
      <c r="Y134" s="17" t="e">
        <f t="shared" ca="1" si="11"/>
        <v>#VALUE!</v>
      </c>
      <c r="Z134" s="28" t="e">
        <f t="shared" ca="1" si="12"/>
        <v>#VALUE!</v>
      </c>
    </row>
    <row r="135" spans="23:26" ht="18" customHeight="1">
      <c r="W135" s="27" t="e">
        <f t="shared" ca="1" si="9"/>
        <v>#VALUE!</v>
      </c>
      <c r="X135" s="17" t="e">
        <f t="shared" ca="1" si="10"/>
        <v>#VALUE!</v>
      </c>
      <c r="Y135" s="17" t="e">
        <f t="shared" ca="1" si="11"/>
        <v>#VALUE!</v>
      </c>
      <c r="Z135" s="28" t="e">
        <f t="shared" ca="1" si="12"/>
        <v>#VALUE!</v>
      </c>
    </row>
    <row r="136" spans="23:26" ht="18" customHeight="1">
      <c r="W136" s="27" t="e">
        <f t="shared" ca="1" si="9"/>
        <v>#VALUE!</v>
      </c>
      <c r="X136" s="17" t="e">
        <f t="shared" ca="1" si="10"/>
        <v>#VALUE!</v>
      </c>
      <c r="Y136" s="17" t="e">
        <f t="shared" ca="1" si="11"/>
        <v>#VALUE!</v>
      </c>
      <c r="Z136" s="28" t="e">
        <f t="shared" ca="1" si="12"/>
        <v>#VALUE!</v>
      </c>
    </row>
    <row r="137" spans="23:26" ht="18" customHeight="1">
      <c r="W137" s="27" t="e">
        <f t="shared" ca="1" si="9"/>
        <v>#VALUE!</v>
      </c>
      <c r="X137" s="17" t="e">
        <f t="shared" ca="1" si="10"/>
        <v>#VALUE!</v>
      </c>
      <c r="Y137" s="17" t="e">
        <f t="shared" ca="1" si="11"/>
        <v>#VALUE!</v>
      </c>
      <c r="Z137" s="28" t="e">
        <f t="shared" ca="1" si="12"/>
        <v>#VALUE!</v>
      </c>
    </row>
    <row r="138" spans="23:26" ht="18" customHeight="1">
      <c r="W138" s="27" t="e">
        <f t="shared" ca="1" si="9"/>
        <v>#VALUE!</v>
      </c>
      <c r="X138" s="17" t="e">
        <f t="shared" ca="1" si="10"/>
        <v>#VALUE!</v>
      </c>
      <c r="Y138" s="17" t="e">
        <f t="shared" ca="1" si="11"/>
        <v>#VALUE!</v>
      </c>
      <c r="Z138" s="28" t="e">
        <f t="shared" ca="1" si="12"/>
        <v>#VALUE!</v>
      </c>
    </row>
    <row r="139" spans="23:26" ht="18" customHeight="1">
      <c r="W139" s="27" t="e">
        <f t="shared" ca="1" si="9"/>
        <v>#VALUE!</v>
      </c>
      <c r="X139" s="17" t="e">
        <f t="shared" ca="1" si="10"/>
        <v>#VALUE!</v>
      </c>
      <c r="Y139" s="17" t="e">
        <f t="shared" ca="1" si="11"/>
        <v>#VALUE!</v>
      </c>
      <c r="Z139" s="28" t="e">
        <f t="shared" ca="1" si="12"/>
        <v>#VALUE!</v>
      </c>
    </row>
    <row r="140" spans="23:26" ht="18" customHeight="1">
      <c r="W140" s="27" t="e">
        <f t="shared" ca="1" si="9"/>
        <v>#VALUE!</v>
      </c>
      <c r="X140" s="17" t="e">
        <f t="shared" ca="1" si="10"/>
        <v>#VALUE!</v>
      </c>
      <c r="Y140" s="17" t="e">
        <f t="shared" ca="1" si="11"/>
        <v>#VALUE!</v>
      </c>
      <c r="Z140" s="28" t="e">
        <f t="shared" ca="1" si="12"/>
        <v>#VALUE!</v>
      </c>
    </row>
    <row r="141" spans="23:26" ht="18" customHeight="1">
      <c r="W141" s="27" t="e">
        <f t="shared" ca="1" si="9"/>
        <v>#VALUE!</v>
      </c>
      <c r="X141" s="17" t="e">
        <f t="shared" ca="1" si="10"/>
        <v>#VALUE!</v>
      </c>
      <c r="Y141" s="17" t="e">
        <f t="shared" ca="1" si="11"/>
        <v>#VALUE!</v>
      </c>
      <c r="Z141" s="28" t="e">
        <f t="shared" ca="1" si="12"/>
        <v>#VALUE!</v>
      </c>
    </row>
    <row r="142" spans="23:26" ht="18" customHeight="1">
      <c r="W142" s="27" t="e">
        <f t="shared" ca="1" si="9"/>
        <v>#VALUE!</v>
      </c>
      <c r="X142" s="17" t="e">
        <f t="shared" ca="1" si="10"/>
        <v>#VALUE!</v>
      </c>
      <c r="Y142" s="17" t="e">
        <f t="shared" ca="1" si="11"/>
        <v>#VALUE!</v>
      </c>
      <c r="Z142" s="28" t="e">
        <f t="shared" ca="1" si="12"/>
        <v>#VALUE!</v>
      </c>
    </row>
    <row r="143" spans="23:26" ht="18" customHeight="1" thickBot="1">
      <c r="W143" s="29" t="e">
        <f t="shared" ca="1" si="9"/>
        <v>#VALUE!</v>
      </c>
      <c r="X143" s="25" t="e">
        <f t="shared" ca="1" si="10"/>
        <v>#VALUE!</v>
      </c>
      <c r="Y143" s="25" t="e">
        <f t="shared" ca="1" si="11"/>
        <v>#VALUE!</v>
      </c>
      <c r="Z143" s="30" t="e">
        <f t="shared" ca="1" si="12"/>
        <v>#VALUE!</v>
      </c>
    </row>
    <row r="144" spans="23:26" ht="18" customHeight="1">
      <c r="W144" s="31" t="e">
        <f ca="1">$W$40</f>
        <v>#VALUE!</v>
      </c>
      <c r="X144" s="24" t="e">
        <f ca="1">IF((X124-1)&gt;=1,X124-1,0)</f>
        <v>#VALUE!</v>
      </c>
      <c r="Y144" s="24" t="e">
        <f ca="1">W144*$X$144</f>
        <v>#VALUE!</v>
      </c>
      <c r="Z144" s="26" t="e">
        <f t="shared" ca="1" si="0"/>
        <v>#VALUE!</v>
      </c>
    </row>
    <row r="145" spans="23:26" ht="18" customHeight="1">
      <c r="W145" s="27" t="e">
        <f ca="1">IF((W144-1)&gt;=$W$79,W144-1,0)</f>
        <v>#VALUE!</v>
      </c>
      <c r="X145" s="17" t="e">
        <f ca="1">$X$144</f>
        <v>#VALUE!</v>
      </c>
      <c r="Y145" s="17" t="e">
        <f ca="1">W145*X145</f>
        <v>#VALUE!</v>
      </c>
      <c r="Z145" s="28" t="e">
        <f ca="1">IF(OR((Y145*$N$24/1000)&gt;$N$27,(Y145*$N$24/1000)=0),"NG","OK")</f>
        <v>#VALUE!</v>
      </c>
    </row>
    <row r="146" spans="23:26" ht="18" customHeight="1">
      <c r="W146" s="27" t="e">
        <f t="shared" ref="W146:W163" ca="1" si="13">IF((W145-1)&gt;=$W$79,W145-1,0)</f>
        <v>#VALUE!</v>
      </c>
      <c r="X146" s="17" t="e">
        <f t="shared" ref="X146:X163" ca="1" si="14">$X$144</f>
        <v>#VALUE!</v>
      </c>
      <c r="Y146" s="17" t="e">
        <f t="shared" ref="Y146:Y163" ca="1" si="15">W146*X146</f>
        <v>#VALUE!</v>
      </c>
      <c r="Z146" s="28" t="e">
        <f t="shared" ref="Z146:Z163" ca="1" si="16">IF(OR((Y146*$N$24/1000)&gt;$N$27,(Y146*$N$24/1000)=0),"NG","OK")</f>
        <v>#VALUE!</v>
      </c>
    </row>
    <row r="147" spans="23:26" ht="18" customHeight="1">
      <c r="W147" s="27" t="e">
        <f t="shared" ca="1" si="13"/>
        <v>#VALUE!</v>
      </c>
      <c r="X147" s="17" t="e">
        <f t="shared" ca="1" si="14"/>
        <v>#VALUE!</v>
      </c>
      <c r="Y147" s="17" t="e">
        <f t="shared" ca="1" si="15"/>
        <v>#VALUE!</v>
      </c>
      <c r="Z147" s="28" t="e">
        <f t="shared" ca="1" si="16"/>
        <v>#VALUE!</v>
      </c>
    </row>
    <row r="148" spans="23:26" ht="18" customHeight="1">
      <c r="W148" s="27" t="e">
        <f t="shared" ca="1" si="13"/>
        <v>#VALUE!</v>
      </c>
      <c r="X148" s="17" t="e">
        <f t="shared" ca="1" si="14"/>
        <v>#VALUE!</v>
      </c>
      <c r="Y148" s="17" t="e">
        <f t="shared" ca="1" si="15"/>
        <v>#VALUE!</v>
      </c>
      <c r="Z148" s="28" t="e">
        <f t="shared" ca="1" si="16"/>
        <v>#VALUE!</v>
      </c>
    </row>
    <row r="149" spans="23:26" ht="18" customHeight="1">
      <c r="W149" s="27" t="e">
        <f t="shared" ca="1" si="13"/>
        <v>#VALUE!</v>
      </c>
      <c r="X149" s="17" t="e">
        <f t="shared" ca="1" si="14"/>
        <v>#VALUE!</v>
      </c>
      <c r="Y149" s="17" t="e">
        <f t="shared" ca="1" si="15"/>
        <v>#VALUE!</v>
      </c>
      <c r="Z149" s="28" t="e">
        <f t="shared" ca="1" si="16"/>
        <v>#VALUE!</v>
      </c>
    </row>
    <row r="150" spans="23:26" ht="18" customHeight="1">
      <c r="W150" s="27" t="e">
        <f t="shared" ca="1" si="13"/>
        <v>#VALUE!</v>
      </c>
      <c r="X150" s="17" t="e">
        <f t="shared" ca="1" si="14"/>
        <v>#VALUE!</v>
      </c>
      <c r="Y150" s="17" t="e">
        <f t="shared" ca="1" si="15"/>
        <v>#VALUE!</v>
      </c>
      <c r="Z150" s="28" t="e">
        <f t="shared" ca="1" si="16"/>
        <v>#VALUE!</v>
      </c>
    </row>
    <row r="151" spans="23:26" ht="18" customHeight="1">
      <c r="W151" s="27" t="e">
        <f t="shared" ca="1" si="13"/>
        <v>#VALUE!</v>
      </c>
      <c r="X151" s="17" t="e">
        <f t="shared" ca="1" si="14"/>
        <v>#VALUE!</v>
      </c>
      <c r="Y151" s="17" t="e">
        <f t="shared" ca="1" si="15"/>
        <v>#VALUE!</v>
      </c>
      <c r="Z151" s="28" t="e">
        <f t="shared" ca="1" si="16"/>
        <v>#VALUE!</v>
      </c>
    </row>
    <row r="152" spans="23:26" ht="18" customHeight="1">
      <c r="W152" s="27" t="e">
        <f t="shared" ca="1" si="13"/>
        <v>#VALUE!</v>
      </c>
      <c r="X152" s="17" t="e">
        <f t="shared" ca="1" si="14"/>
        <v>#VALUE!</v>
      </c>
      <c r="Y152" s="17" t="e">
        <f t="shared" ca="1" si="15"/>
        <v>#VALUE!</v>
      </c>
      <c r="Z152" s="28" t="e">
        <f t="shared" ca="1" si="16"/>
        <v>#VALUE!</v>
      </c>
    </row>
    <row r="153" spans="23:26" ht="18" customHeight="1">
      <c r="W153" s="27" t="e">
        <f t="shared" ca="1" si="13"/>
        <v>#VALUE!</v>
      </c>
      <c r="X153" s="17" t="e">
        <f t="shared" ca="1" si="14"/>
        <v>#VALUE!</v>
      </c>
      <c r="Y153" s="17" t="e">
        <f t="shared" ca="1" si="15"/>
        <v>#VALUE!</v>
      </c>
      <c r="Z153" s="28" t="e">
        <f t="shared" ca="1" si="16"/>
        <v>#VALUE!</v>
      </c>
    </row>
    <row r="154" spans="23:26" ht="18" customHeight="1">
      <c r="W154" s="27" t="e">
        <f t="shared" ca="1" si="13"/>
        <v>#VALUE!</v>
      </c>
      <c r="X154" s="17" t="e">
        <f t="shared" ca="1" si="14"/>
        <v>#VALUE!</v>
      </c>
      <c r="Y154" s="17" t="e">
        <f t="shared" ca="1" si="15"/>
        <v>#VALUE!</v>
      </c>
      <c r="Z154" s="28" t="e">
        <f t="shared" ca="1" si="16"/>
        <v>#VALUE!</v>
      </c>
    </row>
    <row r="155" spans="23:26" ht="18" customHeight="1">
      <c r="W155" s="27" t="e">
        <f t="shared" ca="1" si="13"/>
        <v>#VALUE!</v>
      </c>
      <c r="X155" s="17" t="e">
        <f t="shared" ca="1" si="14"/>
        <v>#VALUE!</v>
      </c>
      <c r="Y155" s="17" t="e">
        <f t="shared" ca="1" si="15"/>
        <v>#VALUE!</v>
      </c>
      <c r="Z155" s="28" t="e">
        <f t="shared" ca="1" si="16"/>
        <v>#VALUE!</v>
      </c>
    </row>
    <row r="156" spans="23:26" ht="18" customHeight="1">
      <c r="W156" s="27" t="e">
        <f t="shared" ca="1" si="13"/>
        <v>#VALUE!</v>
      </c>
      <c r="X156" s="17" t="e">
        <f t="shared" ca="1" si="14"/>
        <v>#VALUE!</v>
      </c>
      <c r="Y156" s="17" t="e">
        <f t="shared" ca="1" si="15"/>
        <v>#VALUE!</v>
      </c>
      <c r="Z156" s="28" t="e">
        <f t="shared" ca="1" si="16"/>
        <v>#VALUE!</v>
      </c>
    </row>
    <row r="157" spans="23:26" ht="18" customHeight="1">
      <c r="W157" s="27" t="e">
        <f t="shared" ca="1" si="13"/>
        <v>#VALUE!</v>
      </c>
      <c r="X157" s="17" t="e">
        <f t="shared" ca="1" si="14"/>
        <v>#VALUE!</v>
      </c>
      <c r="Y157" s="17" t="e">
        <f t="shared" ca="1" si="15"/>
        <v>#VALUE!</v>
      </c>
      <c r="Z157" s="28" t="e">
        <f t="shared" ca="1" si="16"/>
        <v>#VALUE!</v>
      </c>
    </row>
    <row r="158" spans="23:26" ht="18" customHeight="1">
      <c r="W158" s="27" t="e">
        <f t="shared" ca="1" si="13"/>
        <v>#VALUE!</v>
      </c>
      <c r="X158" s="17" t="e">
        <f t="shared" ca="1" si="14"/>
        <v>#VALUE!</v>
      </c>
      <c r="Y158" s="17" t="e">
        <f t="shared" ca="1" si="15"/>
        <v>#VALUE!</v>
      </c>
      <c r="Z158" s="28" t="e">
        <f t="shared" ca="1" si="16"/>
        <v>#VALUE!</v>
      </c>
    </row>
    <row r="159" spans="23:26" ht="18" customHeight="1">
      <c r="W159" s="27" t="e">
        <f t="shared" ca="1" si="13"/>
        <v>#VALUE!</v>
      </c>
      <c r="X159" s="17" t="e">
        <f t="shared" ca="1" si="14"/>
        <v>#VALUE!</v>
      </c>
      <c r="Y159" s="17" t="e">
        <f t="shared" ca="1" si="15"/>
        <v>#VALUE!</v>
      </c>
      <c r="Z159" s="28" t="e">
        <f t="shared" ca="1" si="16"/>
        <v>#VALUE!</v>
      </c>
    </row>
    <row r="160" spans="23:26" ht="18" customHeight="1">
      <c r="W160" s="27" t="e">
        <f t="shared" ca="1" si="13"/>
        <v>#VALUE!</v>
      </c>
      <c r="X160" s="17" t="e">
        <f t="shared" ca="1" si="14"/>
        <v>#VALUE!</v>
      </c>
      <c r="Y160" s="17" t="e">
        <f t="shared" ca="1" si="15"/>
        <v>#VALUE!</v>
      </c>
      <c r="Z160" s="28" t="e">
        <f t="shared" ca="1" si="16"/>
        <v>#VALUE!</v>
      </c>
    </row>
    <row r="161" spans="23:26" ht="18" customHeight="1">
      <c r="W161" s="27" t="e">
        <f t="shared" ca="1" si="13"/>
        <v>#VALUE!</v>
      </c>
      <c r="X161" s="17" t="e">
        <f t="shared" ca="1" si="14"/>
        <v>#VALUE!</v>
      </c>
      <c r="Y161" s="17" t="e">
        <f t="shared" ca="1" si="15"/>
        <v>#VALUE!</v>
      </c>
      <c r="Z161" s="28" t="e">
        <f t="shared" ca="1" si="16"/>
        <v>#VALUE!</v>
      </c>
    </row>
    <row r="162" spans="23:26" ht="18" customHeight="1">
      <c r="W162" s="27" t="e">
        <f t="shared" ca="1" si="13"/>
        <v>#VALUE!</v>
      </c>
      <c r="X162" s="17" t="e">
        <f t="shared" ca="1" si="14"/>
        <v>#VALUE!</v>
      </c>
      <c r="Y162" s="17" t="e">
        <f t="shared" ca="1" si="15"/>
        <v>#VALUE!</v>
      </c>
      <c r="Z162" s="28" t="e">
        <f t="shared" ca="1" si="16"/>
        <v>#VALUE!</v>
      </c>
    </row>
    <row r="163" spans="23:26" ht="18" customHeight="1" thickBot="1">
      <c r="W163" s="29" t="e">
        <f t="shared" ca="1" si="13"/>
        <v>#VALUE!</v>
      </c>
      <c r="X163" s="25" t="e">
        <f t="shared" ca="1" si="14"/>
        <v>#VALUE!</v>
      </c>
      <c r="Y163" s="25" t="e">
        <f t="shared" ca="1" si="15"/>
        <v>#VALUE!</v>
      </c>
      <c r="Z163" s="30" t="e">
        <f t="shared" ca="1" si="16"/>
        <v>#VALUE!</v>
      </c>
    </row>
    <row r="164" spans="23:26" ht="18" customHeight="1">
      <c r="W164" s="31" t="e">
        <f ca="1">$W$40</f>
        <v>#VALUE!</v>
      </c>
      <c r="X164" s="24" t="e">
        <f ca="1">IF((X144-1)&gt;=1,X144-1,0)</f>
        <v>#VALUE!</v>
      </c>
      <c r="Y164" s="24" t="e">
        <f ca="1">W164*$X$164</f>
        <v>#VALUE!</v>
      </c>
      <c r="Z164" s="26" t="e">
        <f t="shared" ca="1" si="0"/>
        <v>#VALUE!</v>
      </c>
    </row>
    <row r="165" spans="23:26" ht="18" customHeight="1">
      <c r="W165" s="27" t="e">
        <f ca="1">IF((W164-1)&gt;=$W$79,W164-1,0)</f>
        <v>#VALUE!</v>
      </c>
      <c r="X165" s="17" t="e">
        <f ca="1">$X$164</f>
        <v>#VALUE!</v>
      </c>
      <c r="Y165" s="17" t="e">
        <f ca="1">W165*X165</f>
        <v>#VALUE!</v>
      </c>
      <c r="Z165" s="28" t="e">
        <f ca="1">IF(OR((Y165*$N$24/1000)&gt;$N$27,(Y165*$N$24/1000)=0),"NG","OK")</f>
        <v>#VALUE!</v>
      </c>
    </row>
    <row r="166" spans="23:26" ht="18" customHeight="1">
      <c r="W166" s="27" t="e">
        <f t="shared" ref="W166:W183" ca="1" si="17">IF((W165-1)&gt;=$W$79,W165-1,0)</f>
        <v>#VALUE!</v>
      </c>
      <c r="X166" s="17" t="e">
        <f t="shared" ref="X166:X183" ca="1" si="18">$X$164</f>
        <v>#VALUE!</v>
      </c>
      <c r="Y166" s="17" t="e">
        <f t="shared" ref="Y166:Y183" ca="1" si="19">W166*X166</f>
        <v>#VALUE!</v>
      </c>
      <c r="Z166" s="28" t="e">
        <f t="shared" ref="Z166:Z183" ca="1" si="20">IF(OR((Y166*$N$24/1000)&gt;$N$27,(Y166*$N$24/1000)=0),"NG","OK")</f>
        <v>#VALUE!</v>
      </c>
    </row>
    <row r="167" spans="23:26" ht="18" customHeight="1">
      <c r="W167" s="27" t="e">
        <f t="shared" ca="1" si="17"/>
        <v>#VALUE!</v>
      </c>
      <c r="X167" s="17" t="e">
        <f t="shared" ca="1" si="18"/>
        <v>#VALUE!</v>
      </c>
      <c r="Y167" s="17" t="e">
        <f t="shared" ca="1" si="19"/>
        <v>#VALUE!</v>
      </c>
      <c r="Z167" s="28" t="e">
        <f t="shared" ca="1" si="20"/>
        <v>#VALUE!</v>
      </c>
    </row>
    <row r="168" spans="23:26" ht="18" customHeight="1">
      <c r="W168" s="27" t="e">
        <f t="shared" ca="1" si="17"/>
        <v>#VALUE!</v>
      </c>
      <c r="X168" s="17" t="e">
        <f t="shared" ca="1" si="18"/>
        <v>#VALUE!</v>
      </c>
      <c r="Y168" s="17" t="e">
        <f t="shared" ca="1" si="19"/>
        <v>#VALUE!</v>
      </c>
      <c r="Z168" s="28" t="e">
        <f t="shared" ca="1" si="20"/>
        <v>#VALUE!</v>
      </c>
    </row>
    <row r="169" spans="23:26" ht="18" customHeight="1">
      <c r="W169" s="27" t="e">
        <f t="shared" ca="1" si="17"/>
        <v>#VALUE!</v>
      </c>
      <c r="X169" s="17" t="e">
        <f t="shared" ca="1" si="18"/>
        <v>#VALUE!</v>
      </c>
      <c r="Y169" s="17" t="e">
        <f t="shared" ca="1" si="19"/>
        <v>#VALUE!</v>
      </c>
      <c r="Z169" s="28" t="e">
        <f t="shared" ca="1" si="20"/>
        <v>#VALUE!</v>
      </c>
    </row>
    <row r="170" spans="23:26" ht="18" customHeight="1">
      <c r="W170" s="27" t="e">
        <f t="shared" ca="1" si="17"/>
        <v>#VALUE!</v>
      </c>
      <c r="X170" s="17" t="e">
        <f t="shared" ca="1" si="18"/>
        <v>#VALUE!</v>
      </c>
      <c r="Y170" s="17" t="e">
        <f t="shared" ca="1" si="19"/>
        <v>#VALUE!</v>
      </c>
      <c r="Z170" s="28" t="e">
        <f t="shared" ca="1" si="20"/>
        <v>#VALUE!</v>
      </c>
    </row>
    <row r="171" spans="23:26" ht="18" customHeight="1">
      <c r="W171" s="27" t="e">
        <f t="shared" ca="1" si="17"/>
        <v>#VALUE!</v>
      </c>
      <c r="X171" s="17" t="e">
        <f t="shared" ca="1" si="18"/>
        <v>#VALUE!</v>
      </c>
      <c r="Y171" s="17" t="e">
        <f t="shared" ca="1" si="19"/>
        <v>#VALUE!</v>
      </c>
      <c r="Z171" s="28" t="e">
        <f t="shared" ca="1" si="20"/>
        <v>#VALUE!</v>
      </c>
    </row>
    <row r="172" spans="23:26" ht="18" customHeight="1">
      <c r="W172" s="27" t="e">
        <f t="shared" ca="1" si="17"/>
        <v>#VALUE!</v>
      </c>
      <c r="X172" s="17" t="e">
        <f t="shared" ca="1" si="18"/>
        <v>#VALUE!</v>
      </c>
      <c r="Y172" s="17" t="e">
        <f t="shared" ca="1" si="19"/>
        <v>#VALUE!</v>
      </c>
      <c r="Z172" s="28" t="e">
        <f t="shared" ca="1" si="20"/>
        <v>#VALUE!</v>
      </c>
    </row>
    <row r="173" spans="23:26" ht="18" customHeight="1">
      <c r="W173" s="27" t="e">
        <f t="shared" ca="1" si="17"/>
        <v>#VALUE!</v>
      </c>
      <c r="X173" s="17" t="e">
        <f t="shared" ca="1" si="18"/>
        <v>#VALUE!</v>
      </c>
      <c r="Y173" s="17" t="e">
        <f t="shared" ca="1" si="19"/>
        <v>#VALUE!</v>
      </c>
      <c r="Z173" s="28" t="e">
        <f t="shared" ca="1" si="20"/>
        <v>#VALUE!</v>
      </c>
    </row>
    <row r="174" spans="23:26" ht="18" customHeight="1">
      <c r="W174" s="27" t="e">
        <f t="shared" ca="1" si="17"/>
        <v>#VALUE!</v>
      </c>
      <c r="X174" s="17" t="e">
        <f t="shared" ca="1" si="18"/>
        <v>#VALUE!</v>
      </c>
      <c r="Y174" s="17" t="e">
        <f t="shared" ca="1" si="19"/>
        <v>#VALUE!</v>
      </c>
      <c r="Z174" s="28" t="e">
        <f t="shared" ca="1" si="20"/>
        <v>#VALUE!</v>
      </c>
    </row>
    <row r="175" spans="23:26" ht="18" customHeight="1">
      <c r="W175" s="27" t="e">
        <f t="shared" ca="1" si="17"/>
        <v>#VALUE!</v>
      </c>
      <c r="X175" s="17" t="e">
        <f t="shared" ca="1" si="18"/>
        <v>#VALUE!</v>
      </c>
      <c r="Y175" s="17" t="e">
        <f t="shared" ca="1" si="19"/>
        <v>#VALUE!</v>
      </c>
      <c r="Z175" s="28" t="e">
        <f t="shared" ca="1" si="20"/>
        <v>#VALUE!</v>
      </c>
    </row>
    <row r="176" spans="23:26" ht="18" customHeight="1">
      <c r="W176" s="27" t="e">
        <f t="shared" ca="1" si="17"/>
        <v>#VALUE!</v>
      </c>
      <c r="X176" s="17" t="e">
        <f t="shared" ca="1" si="18"/>
        <v>#VALUE!</v>
      </c>
      <c r="Y176" s="17" t="e">
        <f t="shared" ca="1" si="19"/>
        <v>#VALUE!</v>
      </c>
      <c r="Z176" s="28" t="e">
        <f t="shared" ca="1" si="20"/>
        <v>#VALUE!</v>
      </c>
    </row>
    <row r="177" spans="23:26" ht="18" customHeight="1">
      <c r="W177" s="27" t="e">
        <f t="shared" ca="1" si="17"/>
        <v>#VALUE!</v>
      </c>
      <c r="X177" s="17" t="e">
        <f t="shared" ca="1" si="18"/>
        <v>#VALUE!</v>
      </c>
      <c r="Y177" s="17" t="e">
        <f t="shared" ca="1" si="19"/>
        <v>#VALUE!</v>
      </c>
      <c r="Z177" s="28" t="e">
        <f t="shared" ca="1" si="20"/>
        <v>#VALUE!</v>
      </c>
    </row>
    <row r="178" spans="23:26" ht="18" customHeight="1">
      <c r="W178" s="27" t="e">
        <f t="shared" ca="1" si="17"/>
        <v>#VALUE!</v>
      </c>
      <c r="X178" s="17" t="e">
        <f t="shared" ca="1" si="18"/>
        <v>#VALUE!</v>
      </c>
      <c r="Y178" s="17" t="e">
        <f t="shared" ca="1" si="19"/>
        <v>#VALUE!</v>
      </c>
      <c r="Z178" s="28" t="e">
        <f t="shared" ca="1" si="20"/>
        <v>#VALUE!</v>
      </c>
    </row>
    <row r="179" spans="23:26" ht="18" customHeight="1">
      <c r="W179" s="27" t="e">
        <f t="shared" ca="1" si="17"/>
        <v>#VALUE!</v>
      </c>
      <c r="X179" s="17" t="e">
        <f t="shared" ca="1" si="18"/>
        <v>#VALUE!</v>
      </c>
      <c r="Y179" s="17" t="e">
        <f t="shared" ca="1" si="19"/>
        <v>#VALUE!</v>
      </c>
      <c r="Z179" s="28" t="e">
        <f t="shared" ca="1" si="20"/>
        <v>#VALUE!</v>
      </c>
    </row>
    <row r="180" spans="23:26" ht="18" customHeight="1">
      <c r="W180" s="27" t="e">
        <f t="shared" ca="1" si="17"/>
        <v>#VALUE!</v>
      </c>
      <c r="X180" s="17" t="e">
        <f t="shared" ca="1" si="18"/>
        <v>#VALUE!</v>
      </c>
      <c r="Y180" s="17" t="e">
        <f t="shared" ca="1" si="19"/>
        <v>#VALUE!</v>
      </c>
      <c r="Z180" s="28" t="e">
        <f t="shared" ca="1" si="20"/>
        <v>#VALUE!</v>
      </c>
    </row>
    <row r="181" spans="23:26" ht="18" customHeight="1">
      <c r="W181" s="27" t="e">
        <f t="shared" ca="1" si="17"/>
        <v>#VALUE!</v>
      </c>
      <c r="X181" s="17" t="e">
        <f t="shared" ca="1" si="18"/>
        <v>#VALUE!</v>
      </c>
      <c r="Y181" s="17" t="e">
        <f t="shared" ca="1" si="19"/>
        <v>#VALUE!</v>
      </c>
      <c r="Z181" s="28" t="e">
        <f t="shared" ca="1" si="20"/>
        <v>#VALUE!</v>
      </c>
    </row>
    <row r="182" spans="23:26" ht="18" customHeight="1">
      <c r="W182" s="27" t="e">
        <f t="shared" ca="1" si="17"/>
        <v>#VALUE!</v>
      </c>
      <c r="X182" s="17" t="e">
        <f t="shared" ca="1" si="18"/>
        <v>#VALUE!</v>
      </c>
      <c r="Y182" s="17" t="e">
        <f t="shared" ca="1" si="19"/>
        <v>#VALUE!</v>
      </c>
      <c r="Z182" s="28" t="e">
        <f t="shared" ca="1" si="20"/>
        <v>#VALUE!</v>
      </c>
    </row>
    <row r="183" spans="23:26" ht="18" customHeight="1" thickBot="1">
      <c r="W183" s="29" t="e">
        <f t="shared" ca="1" si="17"/>
        <v>#VALUE!</v>
      </c>
      <c r="X183" s="25" t="e">
        <f t="shared" ca="1" si="18"/>
        <v>#VALUE!</v>
      </c>
      <c r="Y183" s="25" t="e">
        <f t="shared" ca="1" si="19"/>
        <v>#VALUE!</v>
      </c>
      <c r="Z183" s="30" t="e">
        <f t="shared" ca="1" si="20"/>
        <v>#VALUE!</v>
      </c>
    </row>
    <row r="184" spans="23:26" ht="18" customHeight="1">
      <c r="W184" s="31" t="e">
        <f ca="1">$W$40</f>
        <v>#VALUE!</v>
      </c>
      <c r="X184" s="24" t="e">
        <f ca="1">IF((X164-1)&gt;=1,X164-1,0)</f>
        <v>#VALUE!</v>
      </c>
      <c r="Y184" s="24" t="e">
        <f ca="1">W184*$X$184</f>
        <v>#VALUE!</v>
      </c>
      <c r="Z184" s="26" t="e">
        <f t="shared" ca="1" si="0"/>
        <v>#VALUE!</v>
      </c>
    </row>
    <row r="185" spans="23:26" ht="18" customHeight="1">
      <c r="W185" s="27" t="e">
        <f ca="1">IF((W184-1)&gt;=$W$79,W184-1,0)</f>
        <v>#VALUE!</v>
      </c>
      <c r="X185" s="17" t="e">
        <f ca="1">$X$184</f>
        <v>#VALUE!</v>
      </c>
      <c r="Y185" s="17" t="e">
        <f ca="1">W185*X185</f>
        <v>#VALUE!</v>
      </c>
      <c r="Z185" s="28" t="e">
        <f ca="1">IF(OR((Y185*$N$24/1000)&gt;$N$27,(Y185*$N$24/1000)=0),"NG","OK")</f>
        <v>#VALUE!</v>
      </c>
    </row>
    <row r="186" spans="23:26" ht="18" customHeight="1">
      <c r="W186" s="27" t="e">
        <f t="shared" ref="W186:W203" ca="1" si="21">IF((W185-1)&gt;=$W$79,W185-1,0)</f>
        <v>#VALUE!</v>
      </c>
      <c r="X186" s="17" t="e">
        <f t="shared" ref="X186:X203" ca="1" si="22">$X$184</f>
        <v>#VALUE!</v>
      </c>
      <c r="Y186" s="17" t="e">
        <f t="shared" ref="Y186:Y203" ca="1" si="23">W186*X186</f>
        <v>#VALUE!</v>
      </c>
      <c r="Z186" s="28" t="e">
        <f t="shared" ref="Z186:Z244" ca="1" si="24">IF(OR((Y186*$N$24/1000)&gt;$N$27,(Y186*$N$24/1000)=0),"NG","OK")</f>
        <v>#VALUE!</v>
      </c>
    </row>
    <row r="187" spans="23:26" ht="18" customHeight="1">
      <c r="W187" s="27" t="e">
        <f t="shared" ca="1" si="21"/>
        <v>#VALUE!</v>
      </c>
      <c r="X187" s="17" t="e">
        <f t="shared" ca="1" si="22"/>
        <v>#VALUE!</v>
      </c>
      <c r="Y187" s="17" t="e">
        <f t="shared" ca="1" si="23"/>
        <v>#VALUE!</v>
      </c>
      <c r="Z187" s="28" t="e">
        <f t="shared" ca="1" si="24"/>
        <v>#VALUE!</v>
      </c>
    </row>
    <row r="188" spans="23:26" ht="18" customHeight="1">
      <c r="W188" s="27" t="e">
        <f t="shared" ca="1" si="21"/>
        <v>#VALUE!</v>
      </c>
      <c r="X188" s="17" t="e">
        <f t="shared" ca="1" si="22"/>
        <v>#VALUE!</v>
      </c>
      <c r="Y188" s="17" t="e">
        <f t="shared" ca="1" si="23"/>
        <v>#VALUE!</v>
      </c>
      <c r="Z188" s="28" t="e">
        <f t="shared" ca="1" si="24"/>
        <v>#VALUE!</v>
      </c>
    </row>
    <row r="189" spans="23:26" ht="18" customHeight="1">
      <c r="W189" s="27" t="e">
        <f t="shared" ca="1" si="21"/>
        <v>#VALUE!</v>
      </c>
      <c r="X189" s="17" t="e">
        <f t="shared" ca="1" si="22"/>
        <v>#VALUE!</v>
      </c>
      <c r="Y189" s="17" t="e">
        <f t="shared" ca="1" si="23"/>
        <v>#VALUE!</v>
      </c>
      <c r="Z189" s="28" t="e">
        <f t="shared" ca="1" si="24"/>
        <v>#VALUE!</v>
      </c>
    </row>
    <row r="190" spans="23:26" ht="18" customHeight="1">
      <c r="W190" s="27" t="e">
        <f t="shared" ca="1" si="21"/>
        <v>#VALUE!</v>
      </c>
      <c r="X190" s="17" t="e">
        <f t="shared" ca="1" si="22"/>
        <v>#VALUE!</v>
      </c>
      <c r="Y190" s="17" t="e">
        <f t="shared" ca="1" si="23"/>
        <v>#VALUE!</v>
      </c>
      <c r="Z190" s="28" t="e">
        <f t="shared" ca="1" si="24"/>
        <v>#VALUE!</v>
      </c>
    </row>
    <row r="191" spans="23:26" ht="18" customHeight="1">
      <c r="W191" s="27" t="e">
        <f t="shared" ca="1" si="21"/>
        <v>#VALUE!</v>
      </c>
      <c r="X191" s="17" t="e">
        <f t="shared" ca="1" si="22"/>
        <v>#VALUE!</v>
      </c>
      <c r="Y191" s="17" t="e">
        <f t="shared" ca="1" si="23"/>
        <v>#VALUE!</v>
      </c>
      <c r="Z191" s="28" t="e">
        <f t="shared" ca="1" si="24"/>
        <v>#VALUE!</v>
      </c>
    </row>
    <row r="192" spans="23:26" ht="18" customHeight="1">
      <c r="W192" s="27" t="e">
        <f t="shared" ca="1" si="21"/>
        <v>#VALUE!</v>
      </c>
      <c r="X192" s="17" t="e">
        <f t="shared" ca="1" si="22"/>
        <v>#VALUE!</v>
      </c>
      <c r="Y192" s="17" t="e">
        <f t="shared" ca="1" si="23"/>
        <v>#VALUE!</v>
      </c>
      <c r="Z192" s="28" t="e">
        <f t="shared" ca="1" si="24"/>
        <v>#VALUE!</v>
      </c>
    </row>
    <row r="193" spans="23:26" ht="18" customHeight="1">
      <c r="W193" s="27" t="e">
        <f t="shared" ca="1" si="21"/>
        <v>#VALUE!</v>
      </c>
      <c r="X193" s="17" t="e">
        <f t="shared" ca="1" si="22"/>
        <v>#VALUE!</v>
      </c>
      <c r="Y193" s="17" t="e">
        <f t="shared" ca="1" si="23"/>
        <v>#VALUE!</v>
      </c>
      <c r="Z193" s="28" t="e">
        <f t="shared" ca="1" si="24"/>
        <v>#VALUE!</v>
      </c>
    </row>
    <row r="194" spans="23:26" ht="18" customHeight="1">
      <c r="W194" s="27" t="e">
        <f t="shared" ca="1" si="21"/>
        <v>#VALUE!</v>
      </c>
      <c r="X194" s="17" t="e">
        <f t="shared" ca="1" si="22"/>
        <v>#VALUE!</v>
      </c>
      <c r="Y194" s="17" t="e">
        <f t="shared" ca="1" si="23"/>
        <v>#VALUE!</v>
      </c>
      <c r="Z194" s="28" t="e">
        <f t="shared" ca="1" si="24"/>
        <v>#VALUE!</v>
      </c>
    </row>
    <row r="195" spans="23:26" ht="18" customHeight="1">
      <c r="W195" s="27" t="e">
        <f t="shared" ca="1" si="21"/>
        <v>#VALUE!</v>
      </c>
      <c r="X195" s="17" t="e">
        <f ca="1">$X$184</f>
        <v>#VALUE!</v>
      </c>
      <c r="Y195" s="17" t="e">
        <f t="shared" ca="1" si="23"/>
        <v>#VALUE!</v>
      </c>
      <c r="Z195" s="28" t="e">
        <f t="shared" ca="1" si="24"/>
        <v>#VALUE!</v>
      </c>
    </row>
    <row r="196" spans="23:26" ht="18" customHeight="1">
      <c r="W196" s="27" t="e">
        <f t="shared" ca="1" si="21"/>
        <v>#VALUE!</v>
      </c>
      <c r="X196" s="17" t="e">
        <f t="shared" ca="1" si="22"/>
        <v>#VALUE!</v>
      </c>
      <c r="Y196" s="17" t="e">
        <f t="shared" ca="1" si="23"/>
        <v>#VALUE!</v>
      </c>
      <c r="Z196" s="28" t="e">
        <f t="shared" ca="1" si="24"/>
        <v>#VALUE!</v>
      </c>
    </row>
    <row r="197" spans="23:26" ht="18" customHeight="1">
      <c r="W197" s="27" t="e">
        <f t="shared" ca="1" si="21"/>
        <v>#VALUE!</v>
      </c>
      <c r="X197" s="17" t="e">
        <f t="shared" ca="1" si="22"/>
        <v>#VALUE!</v>
      </c>
      <c r="Y197" s="17" t="e">
        <f t="shared" ca="1" si="23"/>
        <v>#VALUE!</v>
      </c>
      <c r="Z197" s="28" t="e">
        <f t="shared" ca="1" si="24"/>
        <v>#VALUE!</v>
      </c>
    </row>
    <row r="198" spans="23:26" ht="18" customHeight="1">
      <c r="W198" s="27" t="e">
        <f t="shared" ca="1" si="21"/>
        <v>#VALUE!</v>
      </c>
      <c r="X198" s="17" t="e">
        <f t="shared" ca="1" si="22"/>
        <v>#VALUE!</v>
      </c>
      <c r="Y198" s="17" t="e">
        <f t="shared" ca="1" si="23"/>
        <v>#VALUE!</v>
      </c>
      <c r="Z198" s="28" t="e">
        <f t="shared" ca="1" si="24"/>
        <v>#VALUE!</v>
      </c>
    </row>
    <row r="199" spans="23:26" ht="18" customHeight="1">
      <c r="W199" s="27" t="e">
        <f t="shared" ca="1" si="21"/>
        <v>#VALUE!</v>
      </c>
      <c r="X199" s="17" t="e">
        <f t="shared" ca="1" si="22"/>
        <v>#VALUE!</v>
      </c>
      <c r="Y199" s="17" t="e">
        <f t="shared" ca="1" si="23"/>
        <v>#VALUE!</v>
      </c>
      <c r="Z199" s="28" t="e">
        <f t="shared" ca="1" si="24"/>
        <v>#VALUE!</v>
      </c>
    </row>
    <row r="200" spans="23:26" ht="18" customHeight="1">
      <c r="W200" s="27" t="e">
        <f t="shared" ca="1" si="21"/>
        <v>#VALUE!</v>
      </c>
      <c r="X200" s="17" t="e">
        <f t="shared" ca="1" si="22"/>
        <v>#VALUE!</v>
      </c>
      <c r="Y200" s="17" t="e">
        <f t="shared" ca="1" si="23"/>
        <v>#VALUE!</v>
      </c>
      <c r="Z200" s="28" t="e">
        <f t="shared" ca="1" si="24"/>
        <v>#VALUE!</v>
      </c>
    </row>
    <row r="201" spans="23:26" ht="18" customHeight="1">
      <c r="W201" s="27" t="e">
        <f t="shared" ca="1" si="21"/>
        <v>#VALUE!</v>
      </c>
      <c r="X201" s="17" t="e">
        <f t="shared" ca="1" si="22"/>
        <v>#VALUE!</v>
      </c>
      <c r="Y201" s="17" t="e">
        <f t="shared" ca="1" si="23"/>
        <v>#VALUE!</v>
      </c>
      <c r="Z201" s="28" t="e">
        <f t="shared" ca="1" si="24"/>
        <v>#VALUE!</v>
      </c>
    </row>
    <row r="202" spans="23:26" ht="18" customHeight="1">
      <c r="W202" s="27" t="e">
        <f t="shared" ca="1" si="21"/>
        <v>#VALUE!</v>
      </c>
      <c r="X202" s="17" t="e">
        <f t="shared" ca="1" si="22"/>
        <v>#VALUE!</v>
      </c>
      <c r="Y202" s="17" t="e">
        <f t="shared" ca="1" si="23"/>
        <v>#VALUE!</v>
      </c>
      <c r="Z202" s="28" t="e">
        <f t="shared" ca="1" si="24"/>
        <v>#VALUE!</v>
      </c>
    </row>
    <row r="203" spans="23:26" ht="18" customHeight="1" thickBot="1">
      <c r="W203" s="29" t="e">
        <f t="shared" ca="1" si="21"/>
        <v>#VALUE!</v>
      </c>
      <c r="X203" s="25" t="e">
        <f t="shared" ca="1" si="22"/>
        <v>#VALUE!</v>
      </c>
      <c r="Y203" s="25" t="e">
        <f t="shared" ca="1" si="23"/>
        <v>#VALUE!</v>
      </c>
      <c r="Z203" s="30" t="e">
        <f t="shared" ca="1" si="24"/>
        <v>#VALUE!</v>
      </c>
    </row>
    <row r="204" spans="23:26" ht="18" customHeight="1">
      <c r="W204" s="31" t="e">
        <f ca="1">$W$40</f>
        <v>#VALUE!</v>
      </c>
      <c r="X204" s="24" t="e">
        <f ca="1">IF((X184-1)&gt;=1,X184-1,0)</f>
        <v>#VALUE!</v>
      </c>
      <c r="Y204" s="24" t="e">
        <f ca="1">W204*$X$204</f>
        <v>#VALUE!</v>
      </c>
      <c r="Z204" s="26" t="e">
        <f t="shared" ca="1" si="24"/>
        <v>#VALUE!</v>
      </c>
    </row>
    <row r="205" spans="23:26" ht="18" customHeight="1">
      <c r="W205" s="27" t="e">
        <f ca="1">IF((W204-1)&gt;=$W$79,W204-1,0)</f>
        <v>#VALUE!</v>
      </c>
      <c r="X205" s="17" t="e">
        <f ca="1">$X$204</f>
        <v>#VALUE!</v>
      </c>
      <c r="Y205" s="17" t="e">
        <f ca="1">W205*X205</f>
        <v>#VALUE!</v>
      </c>
      <c r="Z205" s="28" t="e">
        <f ca="1">IF(OR((Y205*$N$24/1000)&gt;$N$27,(Y205*$N$24/1000)=0),"NG","OK")</f>
        <v>#VALUE!</v>
      </c>
    </row>
    <row r="206" spans="23:26" ht="18" customHeight="1">
      <c r="W206" s="27" t="e">
        <f t="shared" ref="W206:W223" ca="1" si="25">IF((W205-1)&gt;=$W$79,W205-1,0)</f>
        <v>#VALUE!</v>
      </c>
      <c r="X206" s="17" t="e">
        <f t="shared" ref="X206:X223" ca="1" si="26">$X$204</f>
        <v>#VALUE!</v>
      </c>
      <c r="Y206" s="17" t="e">
        <f t="shared" ref="Y206:Y223" ca="1" si="27">W206*X206</f>
        <v>#VALUE!</v>
      </c>
      <c r="Z206" s="28" t="e">
        <f t="shared" ref="Z206:Z223" ca="1" si="28">IF(OR((Y206*$N$24/1000)&gt;$N$27,(Y206*$N$24/1000)=0),"NG","OK")</f>
        <v>#VALUE!</v>
      </c>
    </row>
    <row r="207" spans="23:26" ht="18" customHeight="1">
      <c r="W207" s="27" t="e">
        <f t="shared" ca="1" si="25"/>
        <v>#VALUE!</v>
      </c>
      <c r="X207" s="17" t="e">
        <f t="shared" ca="1" si="26"/>
        <v>#VALUE!</v>
      </c>
      <c r="Y207" s="17" t="e">
        <f t="shared" ca="1" si="27"/>
        <v>#VALUE!</v>
      </c>
      <c r="Z207" s="28" t="e">
        <f t="shared" ca="1" si="28"/>
        <v>#VALUE!</v>
      </c>
    </row>
    <row r="208" spans="23:26" ht="18" customHeight="1">
      <c r="W208" s="27" t="e">
        <f t="shared" ca="1" si="25"/>
        <v>#VALUE!</v>
      </c>
      <c r="X208" s="17" t="e">
        <f t="shared" ca="1" si="26"/>
        <v>#VALUE!</v>
      </c>
      <c r="Y208" s="17" t="e">
        <f t="shared" ca="1" si="27"/>
        <v>#VALUE!</v>
      </c>
      <c r="Z208" s="28" t="e">
        <f t="shared" ca="1" si="28"/>
        <v>#VALUE!</v>
      </c>
    </row>
    <row r="209" spans="23:26" ht="18" customHeight="1">
      <c r="W209" s="27" t="e">
        <f t="shared" ca="1" si="25"/>
        <v>#VALUE!</v>
      </c>
      <c r="X209" s="17" t="e">
        <f t="shared" ca="1" si="26"/>
        <v>#VALUE!</v>
      </c>
      <c r="Y209" s="17" t="e">
        <f t="shared" ca="1" si="27"/>
        <v>#VALUE!</v>
      </c>
      <c r="Z209" s="28" t="e">
        <f t="shared" ca="1" si="28"/>
        <v>#VALUE!</v>
      </c>
    </row>
    <row r="210" spans="23:26" ht="18" customHeight="1">
      <c r="W210" s="27" t="e">
        <f t="shared" ca="1" si="25"/>
        <v>#VALUE!</v>
      </c>
      <c r="X210" s="17" t="e">
        <f t="shared" ca="1" si="26"/>
        <v>#VALUE!</v>
      </c>
      <c r="Y210" s="17" t="e">
        <f t="shared" ca="1" si="27"/>
        <v>#VALUE!</v>
      </c>
      <c r="Z210" s="28" t="e">
        <f t="shared" ca="1" si="28"/>
        <v>#VALUE!</v>
      </c>
    </row>
    <row r="211" spans="23:26" ht="18" customHeight="1">
      <c r="W211" s="27" t="e">
        <f t="shared" ca="1" si="25"/>
        <v>#VALUE!</v>
      </c>
      <c r="X211" s="17" t="e">
        <f ca="1">$X$204</f>
        <v>#VALUE!</v>
      </c>
      <c r="Y211" s="17" t="e">
        <f t="shared" ca="1" si="27"/>
        <v>#VALUE!</v>
      </c>
      <c r="Z211" s="28" t="e">
        <f t="shared" ca="1" si="28"/>
        <v>#VALUE!</v>
      </c>
    </row>
    <row r="212" spans="23:26" ht="18" customHeight="1">
      <c r="W212" s="27" t="e">
        <f t="shared" ca="1" si="25"/>
        <v>#VALUE!</v>
      </c>
      <c r="X212" s="17" t="e">
        <f t="shared" ca="1" si="26"/>
        <v>#VALUE!</v>
      </c>
      <c r="Y212" s="17" t="e">
        <f t="shared" ca="1" si="27"/>
        <v>#VALUE!</v>
      </c>
      <c r="Z212" s="28" t="e">
        <f t="shared" ca="1" si="28"/>
        <v>#VALUE!</v>
      </c>
    </row>
    <row r="213" spans="23:26" ht="18" customHeight="1">
      <c r="W213" s="27" t="e">
        <f t="shared" ca="1" si="25"/>
        <v>#VALUE!</v>
      </c>
      <c r="X213" s="17" t="e">
        <f t="shared" ca="1" si="26"/>
        <v>#VALUE!</v>
      </c>
      <c r="Y213" s="17" t="e">
        <f t="shared" ca="1" si="27"/>
        <v>#VALUE!</v>
      </c>
      <c r="Z213" s="28" t="e">
        <f t="shared" ca="1" si="28"/>
        <v>#VALUE!</v>
      </c>
    </row>
    <row r="214" spans="23:26" ht="18" customHeight="1">
      <c r="W214" s="27" t="e">
        <f t="shared" ca="1" si="25"/>
        <v>#VALUE!</v>
      </c>
      <c r="X214" s="17" t="e">
        <f t="shared" ca="1" si="26"/>
        <v>#VALUE!</v>
      </c>
      <c r="Y214" s="17" t="e">
        <f t="shared" ca="1" si="27"/>
        <v>#VALUE!</v>
      </c>
      <c r="Z214" s="28" t="e">
        <f t="shared" ca="1" si="28"/>
        <v>#VALUE!</v>
      </c>
    </row>
    <row r="215" spans="23:26" ht="18" customHeight="1">
      <c r="W215" s="27" t="e">
        <f t="shared" ca="1" si="25"/>
        <v>#VALUE!</v>
      </c>
      <c r="X215" s="17" t="e">
        <f t="shared" ca="1" si="26"/>
        <v>#VALUE!</v>
      </c>
      <c r="Y215" s="17" t="e">
        <f t="shared" ca="1" si="27"/>
        <v>#VALUE!</v>
      </c>
      <c r="Z215" s="28" t="e">
        <f t="shared" ca="1" si="28"/>
        <v>#VALUE!</v>
      </c>
    </row>
    <row r="216" spans="23:26" ht="18" customHeight="1">
      <c r="W216" s="27" t="e">
        <f t="shared" ca="1" si="25"/>
        <v>#VALUE!</v>
      </c>
      <c r="X216" s="17" t="e">
        <f t="shared" ca="1" si="26"/>
        <v>#VALUE!</v>
      </c>
      <c r="Y216" s="17" t="e">
        <f t="shared" ca="1" si="27"/>
        <v>#VALUE!</v>
      </c>
      <c r="Z216" s="28" t="e">
        <f t="shared" ca="1" si="28"/>
        <v>#VALUE!</v>
      </c>
    </row>
    <row r="217" spans="23:26" ht="18" customHeight="1">
      <c r="W217" s="27" t="e">
        <f t="shared" ca="1" si="25"/>
        <v>#VALUE!</v>
      </c>
      <c r="X217" s="17" t="e">
        <f t="shared" ca="1" si="26"/>
        <v>#VALUE!</v>
      </c>
      <c r="Y217" s="17" t="e">
        <f t="shared" ca="1" si="27"/>
        <v>#VALUE!</v>
      </c>
      <c r="Z217" s="28" t="e">
        <f t="shared" ca="1" si="28"/>
        <v>#VALUE!</v>
      </c>
    </row>
    <row r="218" spans="23:26" ht="18" customHeight="1">
      <c r="W218" s="27" t="e">
        <f t="shared" ca="1" si="25"/>
        <v>#VALUE!</v>
      </c>
      <c r="X218" s="17" t="e">
        <f t="shared" ca="1" si="26"/>
        <v>#VALUE!</v>
      </c>
      <c r="Y218" s="17" t="e">
        <f t="shared" ca="1" si="27"/>
        <v>#VALUE!</v>
      </c>
      <c r="Z218" s="28" t="e">
        <f t="shared" ca="1" si="28"/>
        <v>#VALUE!</v>
      </c>
    </row>
    <row r="219" spans="23:26" ht="18" customHeight="1">
      <c r="W219" s="27" t="e">
        <f t="shared" ca="1" si="25"/>
        <v>#VALUE!</v>
      </c>
      <c r="X219" s="17" t="e">
        <f t="shared" ca="1" si="26"/>
        <v>#VALUE!</v>
      </c>
      <c r="Y219" s="17" t="e">
        <f t="shared" ca="1" si="27"/>
        <v>#VALUE!</v>
      </c>
      <c r="Z219" s="28" t="e">
        <f t="shared" ca="1" si="28"/>
        <v>#VALUE!</v>
      </c>
    </row>
    <row r="220" spans="23:26" ht="18" customHeight="1">
      <c r="W220" s="27" t="e">
        <f t="shared" ca="1" si="25"/>
        <v>#VALUE!</v>
      </c>
      <c r="X220" s="17" t="e">
        <f t="shared" ca="1" si="26"/>
        <v>#VALUE!</v>
      </c>
      <c r="Y220" s="17" t="e">
        <f t="shared" ca="1" si="27"/>
        <v>#VALUE!</v>
      </c>
      <c r="Z220" s="28" t="e">
        <f t="shared" ca="1" si="28"/>
        <v>#VALUE!</v>
      </c>
    </row>
    <row r="221" spans="23:26" ht="18" customHeight="1">
      <c r="W221" s="27" t="e">
        <f t="shared" ca="1" si="25"/>
        <v>#VALUE!</v>
      </c>
      <c r="X221" s="17" t="e">
        <f ca="1">$X$204</f>
        <v>#VALUE!</v>
      </c>
      <c r="Y221" s="17" t="e">
        <f t="shared" ca="1" si="27"/>
        <v>#VALUE!</v>
      </c>
      <c r="Z221" s="28" t="e">
        <f t="shared" ca="1" si="28"/>
        <v>#VALUE!</v>
      </c>
    </row>
    <row r="222" spans="23:26" ht="18" customHeight="1">
      <c r="W222" s="27" t="e">
        <f t="shared" ca="1" si="25"/>
        <v>#VALUE!</v>
      </c>
      <c r="X222" s="17" t="e">
        <f t="shared" ca="1" si="26"/>
        <v>#VALUE!</v>
      </c>
      <c r="Y222" s="17" t="e">
        <f t="shared" ca="1" si="27"/>
        <v>#VALUE!</v>
      </c>
      <c r="Z222" s="28" t="e">
        <f t="shared" ca="1" si="28"/>
        <v>#VALUE!</v>
      </c>
    </row>
    <row r="223" spans="23:26" ht="18" customHeight="1" thickBot="1">
      <c r="W223" s="29" t="e">
        <f t="shared" ca="1" si="25"/>
        <v>#VALUE!</v>
      </c>
      <c r="X223" s="25" t="e">
        <f t="shared" ca="1" si="26"/>
        <v>#VALUE!</v>
      </c>
      <c r="Y223" s="25" t="e">
        <f t="shared" ca="1" si="27"/>
        <v>#VALUE!</v>
      </c>
      <c r="Z223" s="30" t="e">
        <f t="shared" ca="1" si="28"/>
        <v>#VALUE!</v>
      </c>
    </row>
    <row r="224" spans="23:26" ht="18" customHeight="1">
      <c r="W224" s="31" t="e">
        <f ca="1">$W$40</f>
        <v>#VALUE!</v>
      </c>
      <c r="X224" s="24" t="e">
        <f ca="1">IF((X204-1)&gt;=1,X204-1,0)</f>
        <v>#VALUE!</v>
      </c>
      <c r="Y224" s="24" t="e">
        <f ca="1">W224*$X$224</f>
        <v>#VALUE!</v>
      </c>
      <c r="Z224" s="26" t="e">
        <f t="shared" ca="1" si="24"/>
        <v>#VALUE!</v>
      </c>
    </row>
    <row r="225" spans="23:26" ht="18" customHeight="1">
      <c r="W225" s="27" t="e">
        <f ca="1">IF((W224-1)&gt;=$W$79,W224-1,0)</f>
        <v>#VALUE!</v>
      </c>
      <c r="X225" s="17" t="e">
        <f ca="1">$X$224</f>
        <v>#VALUE!</v>
      </c>
      <c r="Y225" s="17" t="e">
        <f ca="1">W225*X225</f>
        <v>#VALUE!</v>
      </c>
      <c r="Z225" s="28" t="e">
        <f ca="1">IF(OR((Y225*$N$24/1000)&gt;$N$27,(Y225*$N$24/1000)=0),"NG","OK")</f>
        <v>#VALUE!</v>
      </c>
    </row>
    <row r="226" spans="23:26" ht="18" customHeight="1">
      <c r="W226" s="27" t="e">
        <f t="shared" ref="W226:W243" ca="1" si="29">IF((W225-1)&gt;=$W$79,W225-1,0)</f>
        <v>#VALUE!</v>
      </c>
      <c r="X226" s="17" t="e">
        <f t="shared" ref="X226:X243" ca="1" si="30">$X$224</f>
        <v>#VALUE!</v>
      </c>
      <c r="Y226" s="17" t="e">
        <f t="shared" ref="Y226:Y243" ca="1" si="31">W226*X226</f>
        <v>#VALUE!</v>
      </c>
      <c r="Z226" s="28" t="e">
        <f t="shared" ref="Z226:Z243" ca="1" si="32">IF(OR((Y226*$N$24/1000)&gt;$N$27,(Y226*$N$24/1000)=0),"NG","OK")</f>
        <v>#VALUE!</v>
      </c>
    </row>
    <row r="227" spans="23:26" ht="18" customHeight="1">
      <c r="W227" s="27" t="e">
        <f t="shared" ca="1" si="29"/>
        <v>#VALUE!</v>
      </c>
      <c r="X227" s="17" t="e">
        <f t="shared" ca="1" si="30"/>
        <v>#VALUE!</v>
      </c>
      <c r="Y227" s="17" t="e">
        <f t="shared" ca="1" si="31"/>
        <v>#VALUE!</v>
      </c>
      <c r="Z227" s="28" t="e">
        <f t="shared" ca="1" si="32"/>
        <v>#VALUE!</v>
      </c>
    </row>
    <row r="228" spans="23:26" ht="18" customHeight="1">
      <c r="W228" s="27" t="e">
        <f t="shared" ca="1" si="29"/>
        <v>#VALUE!</v>
      </c>
      <c r="X228" s="17" t="e">
        <f t="shared" ca="1" si="30"/>
        <v>#VALUE!</v>
      </c>
      <c r="Y228" s="17" t="e">
        <f t="shared" ca="1" si="31"/>
        <v>#VALUE!</v>
      </c>
      <c r="Z228" s="28" t="e">
        <f t="shared" ca="1" si="32"/>
        <v>#VALUE!</v>
      </c>
    </row>
    <row r="229" spans="23:26" ht="18" customHeight="1">
      <c r="W229" s="27" t="e">
        <f t="shared" ca="1" si="29"/>
        <v>#VALUE!</v>
      </c>
      <c r="X229" s="17" t="e">
        <f t="shared" ca="1" si="30"/>
        <v>#VALUE!</v>
      </c>
      <c r="Y229" s="17" t="e">
        <f t="shared" ca="1" si="31"/>
        <v>#VALUE!</v>
      </c>
      <c r="Z229" s="28" t="e">
        <f t="shared" ca="1" si="32"/>
        <v>#VALUE!</v>
      </c>
    </row>
    <row r="230" spans="23:26" ht="18" customHeight="1">
      <c r="W230" s="27" t="e">
        <f t="shared" ca="1" si="29"/>
        <v>#VALUE!</v>
      </c>
      <c r="X230" s="17" t="e">
        <f t="shared" ca="1" si="30"/>
        <v>#VALUE!</v>
      </c>
      <c r="Y230" s="17" t="e">
        <f t="shared" ca="1" si="31"/>
        <v>#VALUE!</v>
      </c>
      <c r="Z230" s="28" t="e">
        <f t="shared" ca="1" si="32"/>
        <v>#VALUE!</v>
      </c>
    </row>
    <row r="231" spans="23:26" ht="18" customHeight="1">
      <c r="W231" s="27" t="e">
        <f t="shared" ca="1" si="29"/>
        <v>#VALUE!</v>
      </c>
      <c r="X231" s="17" t="e">
        <f t="shared" ca="1" si="30"/>
        <v>#VALUE!</v>
      </c>
      <c r="Y231" s="17" t="e">
        <f t="shared" ca="1" si="31"/>
        <v>#VALUE!</v>
      </c>
      <c r="Z231" s="28" t="e">
        <f t="shared" ca="1" si="32"/>
        <v>#VALUE!</v>
      </c>
    </row>
    <row r="232" spans="23:26" ht="18" customHeight="1">
      <c r="W232" s="27" t="e">
        <f t="shared" ca="1" si="29"/>
        <v>#VALUE!</v>
      </c>
      <c r="X232" s="17" t="e">
        <f t="shared" ca="1" si="30"/>
        <v>#VALUE!</v>
      </c>
      <c r="Y232" s="17" t="e">
        <f t="shared" ca="1" si="31"/>
        <v>#VALUE!</v>
      </c>
      <c r="Z232" s="28" t="e">
        <f t="shared" ca="1" si="32"/>
        <v>#VALUE!</v>
      </c>
    </row>
    <row r="233" spans="23:26" ht="18" customHeight="1">
      <c r="W233" s="27" t="e">
        <f t="shared" ca="1" si="29"/>
        <v>#VALUE!</v>
      </c>
      <c r="X233" s="17" t="e">
        <f t="shared" ca="1" si="30"/>
        <v>#VALUE!</v>
      </c>
      <c r="Y233" s="17" t="e">
        <f t="shared" ca="1" si="31"/>
        <v>#VALUE!</v>
      </c>
      <c r="Z233" s="28" t="e">
        <f t="shared" ca="1" si="32"/>
        <v>#VALUE!</v>
      </c>
    </row>
    <row r="234" spans="23:26" ht="18" customHeight="1">
      <c r="W234" s="27" t="e">
        <f t="shared" ca="1" si="29"/>
        <v>#VALUE!</v>
      </c>
      <c r="X234" s="17" t="e">
        <f t="shared" ca="1" si="30"/>
        <v>#VALUE!</v>
      </c>
      <c r="Y234" s="17" t="e">
        <f t="shared" ca="1" si="31"/>
        <v>#VALUE!</v>
      </c>
      <c r="Z234" s="28" t="e">
        <f t="shared" ca="1" si="32"/>
        <v>#VALUE!</v>
      </c>
    </row>
    <row r="235" spans="23:26" ht="18" customHeight="1">
      <c r="W235" s="27" t="e">
        <f t="shared" ca="1" si="29"/>
        <v>#VALUE!</v>
      </c>
      <c r="X235" s="17" t="e">
        <f t="shared" ca="1" si="30"/>
        <v>#VALUE!</v>
      </c>
      <c r="Y235" s="17" t="e">
        <f t="shared" ca="1" si="31"/>
        <v>#VALUE!</v>
      </c>
      <c r="Z235" s="28" t="e">
        <f t="shared" ca="1" si="32"/>
        <v>#VALUE!</v>
      </c>
    </row>
    <row r="236" spans="23:26" ht="18" customHeight="1">
      <c r="W236" s="27" t="e">
        <f t="shared" ca="1" si="29"/>
        <v>#VALUE!</v>
      </c>
      <c r="X236" s="17" t="e">
        <f t="shared" ca="1" si="30"/>
        <v>#VALUE!</v>
      </c>
      <c r="Y236" s="17" t="e">
        <f t="shared" ca="1" si="31"/>
        <v>#VALUE!</v>
      </c>
      <c r="Z236" s="28" t="e">
        <f t="shared" ca="1" si="32"/>
        <v>#VALUE!</v>
      </c>
    </row>
    <row r="237" spans="23:26" ht="18" customHeight="1">
      <c r="W237" s="27" t="e">
        <f t="shared" ca="1" si="29"/>
        <v>#VALUE!</v>
      </c>
      <c r="X237" s="17" t="e">
        <f t="shared" ca="1" si="30"/>
        <v>#VALUE!</v>
      </c>
      <c r="Y237" s="17" t="e">
        <f t="shared" ca="1" si="31"/>
        <v>#VALUE!</v>
      </c>
      <c r="Z237" s="28" t="e">
        <f t="shared" ca="1" si="32"/>
        <v>#VALUE!</v>
      </c>
    </row>
    <row r="238" spans="23:26" ht="18" customHeight="1">
      <c r="W238" s="27" t="e">
        <f t="shared" ca="1" si="29"/>
        <v>#VALUE!</v>
      </c>
      <c r="X238" s="17" t="e">
        <f t="shared" ca="1" si="30"/>
        <v>#VALUE!</v>
      </c>
      <c r="Y238" s="17" t="e">
        <f t="shared" ca="1" si="31"/>
        <v>#VALUE!</v>
      </c>
      <c r="Z238" s="28" t="e">
        <f t="shared" ca="1" si="32"/>
        <v>#VALUE!</v>
      </c>
    </row>
    <row r="239" spans="23:26" ht="18" customHeight="1">
      <c r="W239" s="27" t="e">
        <f t="shared" ca="1" si="29"/>
        <v>#VALUE!</v>
      </c>
      <c r="X239" s="17" t="e">
        <f t="shared" ca="1" si="30"/>
        <v>#VALUE!</v>
      </c>
      <c r="Y239" s="17" t="e">
        <f t="shared" ca="1" si="31"/>
        <v>#VALUE!</v>
      </c>
      <c r="Z239" s="28" t="e">
        <f t="shared" ca="1" si="32"/>
        <v>#VALUE!</v>
      </c>
    </row>
    <row r="240" spans="23:26" ht="18" customHeight="1">
      <c r="W240" s="27" t="e">
        <f t="shared" ca="1" si="29"/>
        <v>#VALUE!</v>
      </c>
      <c r="X240" s="17" t="e">
        <f t="shared" ca="1" si="30"/>
        <v>#VALUE!</v>
      </c>
      <c r="Y240" s="17" t="e">
        <f t="shared" ca="1" si="31"/>
        <v>#VALUE!</v>
      </c>
      <c r="Z240" s="28" t="e">
        <f t="shared" ca="1" si="32"/>
        <v>#VALUE!</v>
      </c>
    </row>
    <row r="241" spans="23:26" ht="18" customHeight="1">
      <c r="W241" s="27" t="e">
        <f t="shared" ca="1" si="29"/>
        <v>#VALUE!</v>
      </c>
      <c r="X241" s="17" t="e">
        <f t="shared" ca="1" si="30"/>
        <v>#VALUE!</v>
      </c>
      <c r="Y241" s="17" t="e">
        <f t="shared" ca="1" si="31"/>
        <v>#VALUE!</v>
      </c>
      <c r="Z241" s="28" t="e">
        <f t="shared" ca="1" si="32"/>
        <v>#VALUE!</v>
      </c>
    </row>
    <row r="242" spans="23:26" ht="18" customHeight="1">
      <c r="W242" s="27" t="e">
        <f t="shared" ca="1" si="29"/>
        <v>#VALUE!</v>
      </c>
      <c r="X242" s="17" t="e">
        <f t="shared" ca="1" si="30"/>
        <v>#VALUE!</v>
      </c>
      <c r="Y242" s="17" t="e">
        <f t="shared" ca="1" si="31"/>
        <v>#VALUE!</v>
      </c>
      <c r="Z242" s="28" t="e">
        <f t="shared" ca="1" si="32"/>
        <v>#VALUE!</v>
      </c>
    </row>
    <row r="243" spans="23:26" ht="18" customHeight="1" thickBot="1">
      <c r="W243" s="29" t="e">
        <f t="shared" ca="1" si="29"/>
        <v>#VALUE!</v>
      </c>
      <c r="X243" s="25" t="e">
        <f t="shared" ca="1" si="30"/>
        <v>#VALUE!</v>
      </c>
      <c r="Y243" s="25" t="e">
        <f t="shared" ca="1" si="31"/>
        <v>#VALUE!</v>
      </c>
      <c r="Z243" s="30" t="e">
        <f t="shared" ca="1" si="32"/>
        <v>#VALUE!</v>
      </c>
    </row>
    <row r="244" spans="23:26" ht="18" customHeight="1">
      <c r="W244" s="31" t="e">
        <f ca="1">$W$40</f>
        <v>#VALUE!</v>
      </c>
      <c r="X244" s="24" t="e">
        <f ca="1">IF((X224-1)&gt;=1,X224-1,0)</f>
        <v>#VALUE!</v>
      </c>
      <c r="Y244" s="24" t="e">
        <f ca="1">W244*$X$244</f>
        <v>#VALUE!</v>
      </c>
      <c r="Z244" s="26" t="e">
        <f t="shared" ca="1" si="24"/>
        <v>#VALUE!</v>
      </c>
    </row>
    <row r="245" spans="23:26" ht="18" customHeight="1">
      <c r="W245" s="27" t="e">
        <f ca="1">IF((W244-1)&gt;=$W$79,W244-1,0)</f>
        <v>#VALUE!</v>
      </c>
      <c r="X245" s="17" t="e">
        <f ca="1">X244</f>
        <v>#VALUE!</v>
      </c>
      <c r="Y245" s="17" t="e">
        <f ca="1">W245*X245</f>
        <v>#VALUE!</v>
      </c>
      <c r="Z245" s="28" t="e">
        <f ca="1">IF(OR((Y245*$N$24/1000)&gt;$N$27,(Y245*$N$24/1000)=0),"NG","OK")</f>
        <v>#VALUE!</v>
      </c>
    </row>
    <row r="246" spans="23:26" ht="18" customHeight="1">
      <c r="W246" s="27" t="e">
        <f t="shared" ref="W246:W263" ca="1" si="33">IF((W245-1)&gt;=$W$79,W245-1,0)</f>
        <v>#VALUE!</v>
      </c>
      <c r="X246" s="17" t="e">
        <f t="shared" ref="X246:X263" ca="1" si="34">X245</f>
        <v>#VALUE!</v>
      </c>
      <c r="Y246" s="17" t="e">
        <f t="shared" ref="Y246:Y263" ca="1" si="35">W246*X246</f>
        <v>#VALUE!</v>
      </c>
      <c r="Z246" s="28" t="e">
        <f t="shared" ref="Z246:Z263" ca="1" si="36">IF(OR((Y246*$N$24/1000)&gt;$N$27,(Y246*$N$24/1000)=0),"NG","OK")</f>
        <v>#VALUE!</v>
      </c>
    </row>
    <row r="247" spans="23:26" ht="18" customHeight="1">
      <c r="W247" s="27" t="e">
        <f t="shared" ca="1" si="33"/>
        <v>#VALUE!</v>
      </c>
      <c r="X247" s="17" t="e">
        <f t="shared" ca="1" si="34"/>
        <v>#VALUE!</v>
      </c>
      <c r="Y247" s="17" t="e">
        <f t="shared" ca="1" si="35"/>
        <v>#VALUE!</v>
      </c>
      <c r="Z247" s="28" t="e">
        <f t="shared" ca="1" si="36"/>
        <v>#VALUE!</v>
      </c>
    </row>
    <row r="248" spans="23:26" ht="18" customHeight="1">
      <c r="W248" s="27" t="e">
        <f t="shared" ca="1" si="33"/>
        <v>#VALUE!</v>
      </c>
      <c r="X248" s="17" t="e">
        <f t="shared" ca="1" si="34"/>
        <v>#VALUE!</v>
      </c>
      <c r="Y248" s="17" t="e">
        <f t="shared" ca="1" si="35"/>
        <v>#VALUE!</v>
      </c>
      <c r="Z248" s="28" t="e">
        <f t="shared" ca="1" si="36"/>
        <v>#VALUE!</v>
      </c>
    </row>
    <row r="249" spans="23:26" ht="18" customHeight="1">
      <c r="W249" s="27" t="e">
        <f t="shared" ca="1" si="33"/>
        <v>#VALUE!</v>
      </c>
      <c r="X249" s="17" t="e">
        <f t="shared" ca="1" si="34"/>
        <v>#VALUE!</v>
      </c>
      <c r="Y249" s="17" t="e">
        <f t="shared" ca="1" si="35"/>
        <v>#VALUE!</v>
      </c>
      <c r="Z249" s="28" t="e">
        <f t="shared" ca="1" si="36"/>
        <v>#VALUE!</v>
      </c>
    </row>
    <row r="250" spans="23:26" ht="18" customHeight="1">
      <c r="W250" s="27" t="e">
        <f t="shared" ca="1" si="33"/>
        <v>#VALUE!</v>
      </c>
      <c r="X250" s="17" t="e">
        <f t="shared" ca="1" si="34"/>
        <v>#VALUE!</v>
      </c>
      <c r="Y250" s="17" t="e">
        <f t="shared" ca="1" si="35"/>
        <v>#VALUE!</v>
      </c>
      <c r="Z250" s="28" t="e">
        <f t="shared" ca="1" si="36"/>
        <v>#VALUE!</v>
      </c>
    </row>
    <row r="251" spans="23:26" ht="18" customHeight="1">
      <c r="W251" s="27" t="e">
        <f t="shared" ca="1" si="33"/>
        <v>#VALUE!</v>
      </c>
      <c r="X251" s="17" t="e">
        <f t="shared" ca="1" si="34"/>
        <v>#VALUE!</v>
      </c>
      <c r="Y251" s="17" t="e">
        <f t="shared" ca="1" si="35"/>
        <v>#VALUE!</v>
      </c>
      <c r="Z251" s="28" t="e">
        <f t="shared" ca="1" si="36"/>
        <v>#VALUE!</v>
      </c>
    </row>
    <row r="252" spans="23:26" ht="18" customHeight="1">
      <c r="W252" s="27" t="e">
        <f t="shared" ca="1" si="33"/>
        <v>#VALUE!</v>
      </c>
      <c r="X252" s="17" t="e">
        <f t="shared" ca="1" si="34"/>
        <v>#VALUE!</v>
      </c>
      <c r="Y252" s="17" t="e">
        <f t="shared" ca="1" si="35"/>
        <v>#VALUE!</v>
      </c>
      <c r="Z252" s="28" t="e">
        <f t="shared" ca="1" si="36"/>
        <v>#VALUE!</v>
      </c>
    </row>
    <row r="253" spans="23:26" ht="18" customHeight="1">
      <c r="W253" s="27" t="e">
        <f t="shared" ca="1" si="33"/>
        <v>#VALUE!</v>
      </c>
      <c r="X253" s="17" t="e">
        <f t="shared" ca="1" si="34"/>
        <v>#VALUE!</v>
      </c>
      <c r="Y253" s="17" t="e">
        <f t="shared" ca="1" si="35"/>
        <v>#VALUE!</v>
      </c>
      <c r="Z253" s="28" t="e">
        <f t="shared" ca="1" si="36"/>
        <v>#VALUE!</v>
      </c>
    </row>
    <row r="254" spans="23:26" ht="18" customHeight="1">
      <c r="W254" s="27" t="e">
        <f t="shared" ca="1" si="33"/>
        <v>#VALUE!</v>
      </c>
      <c r="X254" s="17" t="e">
        <f t="shared" ca="1" si="34"/>
        <v>#VALUE!</v>
      </c>
      <c r="Y254" s="17" t="e">
        <f t="shared" ca="1" si="35"/>
        <v>#VALUE!</v>
      </c>
      <c r="Z254" s="28" t="e">
        <f t="shared" ca="1" si="36"/>
        <v>#VALUE!</v>
      </c>
    </row>
    <row r="255" spans="23:26" ht="18" customHeight="1">
      <c r="W255" s="27" t="e">
        <f t="shared" ca="1" si="33"/>
        <v>#VALUE!</v>
      </c>
      <c r="X255" s="17" t="e">
        <f t="shared" ca="1" si="34"/>
        <v>#VALUE!</v>
      </c>
      <c r="Y255" s="17" t="e">
        <f t="shared" ca="1" si="35"/>
        <v>#VALUE!</v>
      </c>
      <c r="Z255" s="28" t="e">
        <f t="shared" ca="1" si="36"/>
        <v>#VALUE!</v>
      </c>
    </row>
    <row r="256" spans="23:26" ht="18" customHeight="1">
      <c r="W256" s="27" t="e">
        <f t="shared" ca="1" si="33"/>
        <v>#VALUE!</v>
      </c>
      <c r="X256" s="17" t="e">
        <f t="shared" ca="1" si="34"/>
        <v>#VALUE!</v>
      </c>
      <c r="Y256" s="17" t="e">
        <f t="shared" ca="1" si="35"/>
        <v>#VALUE!</v>
      </c>
      <c r="Z256" s="28" t="e">
        <f t="shared" ca="1" si="36"/>
        <v>#VALUE!</v>
      </c>
    </row>
    <row r="257" spans="23:26" ht="18" customHeight="1">
      <c r="W257" s="27" t="e">
        <f t="shared" ca="1" si="33"/>
        <v>#VALUE!</v>
      </c>
      <c r="X257" s="17" t="e">
        <f t="shared" ca="1" si="34"/>
        <v>#VALUE!</v>
      </c>
      <c r="Y257" s="17" t="e">
        <f t="shared" ca="1" si="35"/>
        <v>#VALUE!</v>
      </c>
      <c r="Z257" s="28" t="e">
        <f t="shared" ca="1" si="36"/>
        <v>#VALUE!</v>
      </c>
    </row>
    <row r="258" spans="23:26" ht="18" customHeight="1">
      <c r="W258" s="27" t="e">
        <f t="shared" ca="1" si="33"/>
        <v>#VALUE!</v>
      </c>
      <c r="X258" s="17" t="e">
        <f t="shared" ca="1" si="34"/>
        <v>#VALUE!</v>
      </c>
      <c r="Y258" s="17" t="e">
        <f t="shared" ca="1" si="35"/>
        <v>#VALUE!</v>
      </c>
      <c r="Z258" s="28" t="e">
        <f t="shared" ca="1" si="36"/>
        <v>#VALUE!</v>
      </c>
    </row>
    <row r="259" spans="23:26" ht="18" customHeight="1">
      <c r="W259" s="27" t="e">
        <f t="shared" ca="1" si="33"/>
        <v>#VALUE!</v>
      </c>
      <c r="X259" s="17" t="e">
        <f t="shared" ca="1" si="34"/>
        <v>#VALUE!</v>
      </c>
      <c r="Y259" s="17" t="e">
        <f t="shared" ca="1" si="35"/>
        <v>#VALUE!</v>
      </c>
      <c r="Z259" s="28" t="e">
        <f t="shared" ca="1" si="36"/>
        <v>#VALUE!</v>
      </c>
    </row>
    <row r="260" spans="23:26" ht="18" customHeight="1">
      <c r="W260" s="27" t="e">
        <f t="shared" ca="1" si="33"/>
        <v>#VALUE!</v>
      </c>
      <c r="X260" s="17" t="e">
        <f t="shared" ca="1" si="34"/>
        <v>#VALUE!</v>
      </c>
      <c r="Y260" s="17" t="e">
        <f t="shared" ca="1" si="35"/>
        <v>#VALUE!</v>
      </c>
      <c r="Z260" s="28" t="e">
        <f t="shared" ca="1" si="36"/>
        <v>#VALUE!</v>
      </c>
    </row>
    <row r="261" spans="23:26" ht="18" customHeight="1">
      <c r="W261" s="27" t="e">
        <f t="shared" ca="1" si="33"/>
        <v>#VALUE!</v>
      </c>
      <c r="X261" s="17" t="e">
        <f t="shared" ca="1" si="34"/>
        <v>#VALUE!</v>
      </c>
      <c r="Y261" s="17" t="e">
        <f t="shared" ca="1" si="35"/>
        <v>#VALUE!</v>
      </c>
      <c r="Z261" s="28" t="e">
        <f t="shared" ca="1" si="36"/>
        <v>#VALUE!</v>
      </c>
    </row>
    <row r="262" spans="23:26" ht="18" customHeight="1">
      <c r="W262" s="27" t="e">
        <f t="shared" ca="1" si="33"/>
        <v>#VALUE!</v>
      </c>
      <c r="X262" s="17" t="e">
        <f t="shared" ca="1" si="34"/>
        <v>#VALUE!</v>
      </c>
      <c r="Y262" s="17" t="e">
        <f t="shared" ca="1" si="35"/>
        <v>#VALUE!</v>
      </c>
      <c r="Z262" s="28" t="e">
        <f t="shared" ca="1" si="36"/>
        <v>#VALUE!</v>
      </c>
    </row>
    <row r="263" spans="23:26" ht="18" customHeight="1" thickBot="1">
      <c r="W263" s="29" t="e">
        <f t="shared" ca="1" si="33"/>
        <v>#VALUE!</v>
      </c>
      <c r="X263" s="25" t="e">
        <f t="shared" ca="1" si="34"/>
        <v>#VALUE!</v>
      </c>
      <c r="Y263" s="25" t="e">
        <f t="shared" ca="1" si="35"/>
        <v>#VALUE!</v>
      </c>
      <c r="Z263" s="30" t="e">
        <f t="shared" ca="1" si="36"/>
        <v>#VALUE!</v>
      </c>
    </row>
    <row r="264" spans="23:26" ht="18" customHeight="1">
      <c r="W264" t="s">
        <v>126</v>
      </c>
    </row>
    <row r="265" spans="23:26" ht="18" customHeight="1" thickBot="1">
      <c r="W265" s="18" t="s">
        <v>122</v>
      </c>
      <c r="X265" s="18" t="s">
        <v>123</v>
      </c>
      <c r="Y265" s="18" t="s">
        <v>124</v>
      </c>
      <c r="Z265" s="18" t="s">
        <v>50</v>
      </c>
    </row>
    <row r="266" spans="23:26" ht="18" customHeight="1">
      <c r="W266" s="23" t="str">
        <f t="array" aca="1" ref="W266" ca="1">IFERROR(INDEX($W$84:$Z$263,MATCH(LARGE(($Z$84:$Z$263="OK")*1/ROW($W$84:$W$263),ROWS($W$266:$W266)),1/ROW($W$84:$W$263),0),COLUMNS($W$265:W$265)),"")</f>
        <v/>
      </c>
      <c r="X266" s="19" t="str">
        <f t="array" aca="1" ref="X266" ca="1">IFERROR(INDEX($W$84:$Z$263,MATCH(LARGE(($Z$84:$Z$263="OK")*1/ROW($W$84:$W$263),ROWS($W$266:$W266)),1/ROW($W$84:$W$263),0),COLUMNS($W$265:X$265)),"")</f>
        <v/>
      </c>
      <c r="Y266" s="19" t="str">
        <f t="array" aca="1" ref="Y266" ca="1">IFERROR(INDEX($W$84:$Z$263,MATCH(LARGE(($Z$84:$Z$263="OK")*1/ROW($W$84:$W$263),ROWS($W$266:$W266)),1/ROW($W$84:$W$263),0),COLUMNS($W$265:Y$265)),"")</f>
        <v/>
      </c>
      <c r="Z266" s="20" t="str">
        <f t="array" aca="1" ref="Z266" ca="1">IFERROR(INDEX($W$84:$Z$263,MATCH(LARGE(($Z$84:$Z$263="OK")*1/ROW($W$84:$W$263),ROWS($W$266:$W266)),1/ROW($W$84:$W$263),0),COLUMNS($W$265:Z$265)),"")</f>
        <v/>
      </c>
    </row>
    <row r="267" spans="23:26" ht="18" customHeight="1">
      <c r="W267" s="21" t="str">
        <f t="array" aca="1" ref="W267" ca="1">IFERROR(INDEX($W$84:$Z$263,MATCH(LARGE(($Z$84:$Z$263="OK")*1/ROW($W$84:$W$263),ROWS($W$266:$W267)),1/ROW($W$84:$W$263),0),COLUMNS($W$265:W$265)),"")</f>
        <v/>
      </c>
      <c r="X267" s="16" t="str">
        <f t="array" aca="1" ref="X267" ca="1">IFERROR(INDEX($W$84:$Z$263,MATCH(LARGE(($Z$84:$Z$263="OK")*1/ROW($W$84:$W$263),ROWS($W$266:$W267)),1/ROW($W$84:$W$263),0),COLUMNS($W$265:X$265)),"")</f>
        <v/>
      </c>
      <c r="Y267" s="16" t="str">
        <f t="array" aca="1" ref="Y267" ca="1">IFERROR(INDEX($W$84:$Z$263,MATCH(LARGE(($Z$84:$Z$263="OK")*1/ROW($W$84:$W$263),ROWS($W$266:$W267)),1/ROW($W$84:$W$263),0),COLUMNS($W$265:Y$265)),"")</f>
        <v/>
      </c>
      <c r="Z267" s="22" t="str">
        <f t="array" aca="1" ref="Z267" ca="1">IFERROR(INDEX($W$84:$Z$263,MATCH(LARGE(($Z$84:$Z$263="OK")*1/ROW($W$84:$W$263),ROWS($W$266:$W267)),1/ROW($W$84:$W$263),0),COLUMNS($W$265:Z$265)),"")</f>
        <v/>
      </c>
    </row>
    <row r="268" spans="23:26" ht="18" customHeight="1">
      <c r="W268" s="21" t="str">
        <f t="array" aca="1" ref="W268" ca="1">IFERROR(INDEX($W$84:$Z$263,MATCH(LARGE(($Z$84:$Z$263="OK")*1/ROW($W$84:$W$263),ROWS($W$266:$W268)),1/ROW($W$84:$W$263),0),COLUMNS($W$265:W$265)),"")</f>
        <v/>
      </c>
      <c r="X268" s="16" t="str">
        <f t="array" aca="1" ref="X268" ca="1">IFERROR(INDEX($W$84:$Z$263,MATCH(LARGE(($Z$84:$Z$263="OK")*1/ROW($W$84:$W$263),ROWS($W$266:$W268)),1/ROW($W$84:$W$263),0),COLUMNS($W$265:X$265)),"")</f>
        <v/>
      </c>
      <c r="Y268" s="16" t="str">
        <f t="array" aca="1" ref="Y268" ca="1">IFERROR(INDEX($W$84:$Z$263,MATCH(LARGE(($Z$84:$Z$263="OK")*1/ROW($W$84:$W$263),ROWS($W$266:$W268)),1/ROW($W$84:$W$263),0),COLUMNS($W$265:Y$265)),"")</f>
        <v/>
      </c>
      <c r="Z268" s="22" t="str">
        <f t="array" aca="1" ref="Z268" ca="1">IFERROR(INDEX($W$84:$Z$263,MATCH(LARGE(($Z$84:$Z$263="OK")*1/ROW($W$84:$W$263),ROWS($W$266:$W268)),1/ROW($W$84:$W$263),0),COLUMNS($W$265:Z$265)),"")</f>
        <v/>
      </c>
    </row>
    <row r="269" spans="23:26" ht="18" customHeight="1">
      <c r="W269" s="21" t="str">
        <f t="array" aca="1" ref="W269" ca="1">IFERROR(INDEX($W$84:$Z$263,MATCH(LARGE(($Z$84:$Z$263="OK")*1/ROW($W$84:$W$263),ROWS($W$266:$W269)),1/ROW($W$84:$W$263),0),COLUMNS($W$265:W$265)),"")</f>
        <v/>
      </c>
      <c r="X269" s="16" t="str">
        <f t="array" aca="1" ref="X269" ca="1">IFERROR(INDEX($W$84:$Z$263,MATCH(LARGE(($Z$84:$Z$263="OK")*1/ROW($W$84:$W$263),ROWS($W$266:$W269)),1/ROW($W$84:$W$263),0),COLUMNS($W$265:X$265)),"")</f>
        <v/>
      </c>
      <c r="Y269" s="16" t="str">
        <f t="array" aca="1" ref="Y269" ca="1">IFERROR(INDEX($W$84:$Z$263,MATCH(LARGE(($Z$84:$Z$263="OK")*1/ROW($W$84:$W$263),ROWS($W$266:$W269)),1/ROW($W$84:$W$263),0),COLUMNS($W$265:Y$265)),"")</f>
        <v/>
      </c>
      <c r="Z269" s="22" t="str">
        <f t="array" aca="1" ref="Z269" ca="1">IFERROR(INDEX($W$84:$Z$263,MATCH(LARGE(($Z$84:$Z$263="OK")*1/ROW($W$84:$W$263),ROWS($W$266:$W269)),1/ROW($W$84:$W$263),0),COLUMNS($W$265:Z$265)),"")</f>
        <v/>
      </c>
    </row>
    <row r="270" spans="23:26" ht="18" customHeight="1">
      <c r="W270" s="21" t="str">
        <f t="array" aca="1" ref="W270" ca="1">IFERROR(INDEX($W$84:$Z$263,MATCH(LARGE(($Z$84:$Z$263="OK")*1/ROW($W$84:$W$263),ROWS($W$266:$W270)),1/ROW($W$84:$W$263),0),COLUMNS($W$265:W$265)),"")</f>
        <v/>
      </c>
      <c r="X270" s="16" t="str">
        <f t="array" aca="1" ref="X270" ca="1">IFERROR(INDEX($W$84:$Z$263,MATCH(LARGE(($Z$84:$Z$263="OK")*1/ROW($W$84:$W$263),ROWS($W$266:$W270)),1/ROW($W$84:$W$263),0),COLUMNS($W$265:X$265)),"")</f>
        <v/>
      </c>
      <c r="Y270" s="16" t="str">
        <f t="array" aca="1" ref="Y270" ca="1">IFERROR(INDEX($W$84:$Z$263,MATCH(LARGE(($Z$84:$Z$263="OK")*1/ROW($W$84:$W$263),ROWS($W$266:$W270)),1/ROW($W$84:$W$263),0),COLUMNS($W$265:Y$265)),"")</f>
        <v/>
      </c>
      <c r="Z270" s="22" t="str">
        <f t="array" aca="1" ref="Z270" ca="1">IFERROR(INDEX($W$84:$Z$263,MATCH(LARGE(($Z$84:$Z$263="OK")*1/ROW($W$84:$W$263),ROWS($W$266:$W270)),1/ROW($W$84:$W$263),0),COLUMNS($W$265:Z$265)),"")</f>
        <v/>
      </c>
    </row>
    <row r="271" spans="23:26" ht="18" customHeight="1">
      <c r="W271" s="21" t="str">
        <f t="array" aca="1" ref="W271" ca="1">IFERROR(INDEX($W$84:$Z$263,MATCH(LARGE(($Z$84:$Z$263="OK")*1/ROW($W$84:$W$263),ROWS($W$266:$W271)),1/ROW($W$84:$W$263),0),COLUMNS($W$265:W$265)),"")</f>
        <v/>
      </c>
      <c r="X271" s="16" t="str">
        <f t="array" aca="1" ref="X271" ca="1">IFERROR(INDEX($W$84:$Z$263,MATCH(LARGE(($Z$84:$Z$263="OK")*1/ROW($W$84:$W$263),ROWS($W$266:$W271)),1/ROW($W$84:$W$263),0),COLUMNS($W$265:X$265)),"")</f>
        <v/>
      </c>
      <c r="Y271" s="16" t="str">
        <f t="array" aca="1" ref="Y271" ca="1">IFERROR(INDEX($W$84:$Z$263,MATCH(LARGE(($Z$84:$Z$263="OK")*1/ROW($W$84:$W$263),ROWS($W$266:$W271)),1/ROW($W$84:$W$263),0),COLUMNS($W$265:Y$265)),"")</f>
        <v/>
      </c>
      <c r="Z271" s="22" t="str">
        <f t="array" aca="1" ref="Z271" ca="1">IFERROR(INDEX($W$84:$Z$263,MATCH(LARGE(($Z$84:$Z$263="OK")*1/ROW($W$84:$W$263),ROWS($W$266:$W271)),1/ROW($W$84:$W$263),0),COLUMNS($W$265:Z$265)),"")</f>
        <v/>
      </c>
    </row>
    <row r="272" spans="23:26" ht="18" customHeight="1">
      <c r="W272" s="21" t="str">
        <f t="array" aca="1" ref="W272" ca="1">IFERROR(INDEX($W$84:$Z$263,MATCH(LARGE(($Z$84:$Z$263="OK")*1/ROW($W$84:$W$263),ROWS($W$266:$W272)),1/ROW($W$84:$W$263),0),COLUMNS($W$265:W$265)),"")</f>
        <v/>
      </c>
      <c r="X272" s="16" t="str">
        <f t="array" aca="1" ref="X272" ca="1">IFERROR(INDEX($W$84:$Z$263,MATCH(LARGE(($Z$84:$Z$263="OK")*1/ROW($W$84:$W$263),ROWS($W$266:$W272)),1/ROW($W$84:$W$263),0),COLUMNS($W$265:X$265)),"")</f>
        <v/>
      </c>
      <c r="Y272" s="16" t="str">
        <f t="array" aca="1" ref="Y272" ca="1">IFERROR(INDEX($W$84:$Z$263,MATCH(LARGE(($Z$84:$Z$263="OK")*1/ROW($W$84:$W$263),ROWS($W$266:$W272)),1/ROW($W$84:$W$263),0),COLUMNS($W$265:Y$265)),"")</f>
        <v/>
      </c>
      <c r="Z272" s="22" t="str">
        <f t="array" aca="1" ref="Z272" ca="1">IFERROR(INDEX($W$84:$Z$263,MATCH(LARGE(($Z$84:$Z$263="OK")*1/ROW($W$84:$W$263),ROWS($W$266:$W272)),1/ROW($W$84:$W$263),0),COLUMNS($W$265:Z$265)),"")</f>
        <v/>
      </c>
    </row>
    <row r="273" spans="23:26" ht="18" customHeight="1">
      <c r="W273" s="21" t="str">
        <f t="array" aca="1" ref="W273" ca="1">IFERROR(INDEX($W$84:$Z$263,MATCH(LARGE(($Z$84:$Z$263="OK")*1/ROW($W$84:$W$263),ROWS($W$266:$W273)),1/ROW($W$84:$W$263),0),COLUMNS($W$265:W$265)),"")</f>
        <v/>
      </c>
      <c r="X273" s="16" t="str">
        <f t="array" aca="1" ref="X273" ca="1">IFERROR(INDEX($W$84:$Z$263,MATCH(LARGE(($Z$84:$Z$263="OK")*1/ROW($W$84:$W$263),ROWS($W$266:$W273)),1/ROW($W$84:$W$263),0),COLUMNS($W$265:X$265)),"")</f>
        <v/>
      </c>
      <c r="Y273" s="16" t="str">
        <f t="array" aca="1" ref="Y273" ca="1">IFERROR(INDEX($W$84:$Z$263,MATCH(LARGE(($Z$84:$Z$263="OK")*1/ROW($W$84:$W$263),ROWS($W$266:$W273)),1/ROW($W$84:$W$263),0),COLUMNS($W$265:Y$265)),"")</f>
        <v/>
      </c>
      <c r="Z273" s="22" t="str">
        <f t="array" aca="1" ref="Z273" ca="1">IFERROR(INDEX($W$84:$Z$263,MATCH(LARGE(($Z$84:$Z$263="OK")*1/ROW($W$84:$W$263),ROWS($W$266:$W273)),1/ROW($W$84:$W$263),0),COLUMNS($W$265:Z$265)),"")</f>
        <v/>
      </c>
    </row>
    <row r="274" spans="23:26" ht="18" customHeight="1">
      <c r="W274" s="21" t="str">
        <f t="array" aca="1" ref="W274" ca="1">IFERROR(INDEX($W$84:$Z$263,MATCH(LARGE(($Z$84:$Z$263="OK")*1/ROW($W$84:$W$263),ROWS($W$266:$W274)),1/ROW($W$84:$W$263),0),COLUMNS($W$265:W$265)),"")</f>
        <v/>
      </c>
      <c r="X274" s="16" t="str">
        <f t="array" aca="1" ref="X274" ca="1">IFERROR(INDEX($W$84:$Z$263,MATCH(LARGE(($Z$84:$Z$263="OK")*1/ROW($W$84:$W$263),ROWS($W$266:$W274)),1/ROW($W$84:$W$263),0),COLUMNS($W$265:X$265)),"")</f>
        <v/>
      </c>
      <c r="Y274" s="16" t="str">
        <f t="array" aca="1" ref="Y274" ca="1">IFERROR(INDEX($W$84:$Z$263,MATCH(LARGE(($Z$84:$Z$263="OK")*1/ROW($W$84:$W$263),ROWS($W$266:$W274)),1/ROW($W$84:$W$263),0),COLUMNS($W$265:Y$265)),"")</f>
        <v/>
      </c>
      <c r="Z274" s="22" t="str">
        <f t="array" aca="1" ref="Z274" ca="1">IFERROR(INDEX($W$84:$Z$263,MATCH(LARGE(($Z$84:$Z$263="OK")*1/ROW($W$84:$W$263),ROWS($W$266:$W274)),1/ROW($W$84:$W$263),0),COLUMNS($W$265:Z$265)),"")</f>
        <v/>
      </c>
    </row>
    <row r="275" spans="23:26" ht="18" customHeight="1">
      <c r="W275" s="21" t="str">
        <f t="array" aca="1" ref="W275" ca="1">IFERROR(INDEX($W$84:$Z$263,MATCH(LARGE(($Z$84:$Z$263="OK")*1/ROW($W$84:$W$263),ROWS($W$266:$W275)),1/ROW($W$84:$W$263),0),COLUMNS($W$265:W$265)),"")</f>
        <v/>
      </c>
      <c r="X275" s="16" t="str">
        <f t="array" aca="1" ref="X275" ca="1">IFERROR(INDEX($W$84:$Z$263,MATCH(LARGE(($Z$84:$Z$263="OK")*1/ROW($W$84:$W$263),ROWS($W$266:$W275)),1/ROW($W$84:$W$263),0),COLUMNS($W$265:X$265)),"")</f>
        <v/>
      </c>
      <c r="Y275" s="16" t="str">
        <f t="array" aca="1" ref="Y275" ca="1">IFERROR(INDEX($W$84:$Z$263,MATCH(LARGE(($Z$84:$Z$263="OK")*1/ROW($W$84:$W$263),ROWS($W$266:$W275)),1/ROW($W$84:$W$263),0),COLUMNS($W$265:Y$265)),"")</f>
        <v/>
      </c>
      <c r="Z275" s="22" t="str">
        <f t="array" aca="1" ref="Z275" ca="1">IFERROR(INDEX($W$84:$Z$263,MATCH(LARGE(($Z$84:$Z$263="OK")*1/ROW($W$84:$W$263),ROWS($W$266:$W275)),1/ROW($W$84:$W$263),0),COLUMNS($W$265:Z$265)),"")</f>
        <v/>
      </c>
    </row>
    <row r="276" spans="23:26" ht="18" customHeight="1">
      <c r="W276" s="21" t="str">
        <f t="array" aca="1" ref="W276" ca="1">IFERROR(INDEX($W$84:$Z$263,MATCH(LARGE(($Z$84:$Z$263="OK")*1/ROW($W$84:$W$263),ROWS($W$266:$W276)),1/ROW($W$84:$W$263),0),COLUMNS($W$265:W$265)),"")</f>
        <v/>
      </c>
      <c r="X276" s="16" t="str">
        <f t="array" aca="1" ref="X276" ca="1">IFERROR(INDEX($W$84:$Z$263,MATCH(LARGE(($Z$84:$Z$263="OK")*1/ROW($W$84:$W$263),ROWS($W$266:$W276)),1/ROW($W$84:$W$263),0),COLUMNS($W$265:X$265)),"")</f>
        <v/>
      </c>
      <c r="Y276" s="16" t="str">
        <f t="array" aca="1" ref="Y276" ca="1">IFERROR(INDEX($W$84:$Z$263,MATCH(LARGE(($Z$84:$Z$263="OK")*1/ROW($W$84:$W$263),ROWS($W$266:$W276)),1/ROW($W$84:$W$263),0),COLUMNS($W$265:Y$265)),"")</f>
        <v/>
      </c>
      <c r="Z276" s="22" t="str">
        <f t="array" aca="1" ref="Z276" ca="1">IFERROR(INDEX($W$84:$Z$263,MATCH(LARGE(($Z$84:$Z$263="OK")*1/ROW($W$84:$W$263),ROWS($W$266:$W276)),1/ROW($W$84:$W$263),0),COLUMNS($W$265:Z$265)),"")</f>
        <v/>
      </c>
    </row>
    <row r="277" spans="23:26" ht="18" customHeight="1">
      <c r="W277" s="21" t="str">
        <f t="array" aca="1" ref="W277" ca="1">IFERROR(INDEX($W$84:$Z$263,MATCH(LARGE(($Z$84:$Z$263="OK")*1/ROW($W$84:$W$263),ROWS($W$266:$W277)),1/ROW($W$84:$W$263),0),COLUMNS($W$265:W$265)),"")</f>
        <v/>
      </c>
      <c r="X277" s="16" t="str">
        <f t="array" aca="1" ref="X277" ca="1">IFERROR(INDEX($W$84:$Z$263,MATCH(LARGE(($Z$84:$Z$263="OK")*1/ROW($W$84:$W$263),ROWS($W$266:$W277)),1/ROW($W$84:$W$263),0),COLUMNS($W$265:X$265)),"")</f>
        <v/>
      </c>
      <c r="Y277" s="16" t="str">
        <f t="array" aca="1" ref="Y277" ca="1">IFERROR(INDEX($W$84:$Z$263,MATCH(LARGE(($Z$84:$Z$263="OK")*1/ROW($W$84:$W$263),ROWS($W$266:$W277)),1/ROW($W$84:$W$263),0),COLUMNS($W$265:Y$265)),"")</f>
        <v/>
      </c>
      <c r="Z277" s="22" t="str">
        <f t="array" aca="1" ref="Z277" ca="1">IFERROR(INDEX($W$84:$Z$263,MATCH(LARGE(($Z$84:$Z$263="OK")*1/ROW($W$84:$W$263),ROWS($W$266:$W277)),1/ROW($W$84:$W$263),0),COLUMNS($W$265:Z$265)),"")</f>
        <v/>
      </c>
    </row>
    <row r="278" spans="23:26" ht="18" customHeight="1">
      <c r="W278" s="21" t="str">
        <f t="array" aca="1" ref="W278" ca="1">IFERROR(INDEX($W$84:$Z$263,MATCH(LARGE(($Z$84:$Z$263="OK")*1/ROW($W$84:$W$263),ROWS($W$266:$W278)),1/ROW($W$84:$W$263),0),COLUMNS($W$265:W$265)),"")</f>
        <v/>
      </c>
      <c r="X278" s="16" t="str">
        <f t="array" aca="1" ref="X278" ca="1">IFERROR(INDEX($W$84:$Z$263,MATCH(LARGE(($Z$84:$Z$263="OK")*1/ROW($W$84:$W$263),ROWS($W$266:$W278)),1/ROW($W$84:$W$263),0),COLUMNS($W$265:X$265)),"")</f>
        <v/>
      </c>
      <c r="Y278" s="16" t="str">
        <f t="array" aca="1" ref="Y278" ca="1">IFERROR(INDEX($W$84:$Z$263,MATCH(LARGE(($Z$84:$Z$263="OK")*1/ROW($W$84:$W$263),ROWS($W$266:$W278)),1/ROW($W$84:$W$263),0),COLUMNS($W$265:Y$265)),"")</f>
        <v/>
      </c>
      <c r="Z278" s="22" t="str">
        <f t="array" aca="1" ref="Z278" ca="1">IFERROR(INDEX($W$84:$Z$263,MATCH(LARGE(($Z$84:$Z$263="OK")*1/ROW($W$84:$W$263),ROWS($W$266:$W278)),1/ROW($W$84:$W$263),0),COLUMNS($W$265:Z$265)),"")</f>
        <v/>
      </c>
    </row>
    <row r="279" spans="23:26" ht="18" customHeight="1">
      <c r="W279" s="21" t="str">
        <f t="array" aca="1" ref="W279" ca="1">IFERROR(INDEX($W$84:$Z$263,MATCH(LARGE(($Z$84:$Z$263="OK")*1/ROW($W$84:$W$263),ROWS($W$266:$W279)),1/ROW($W$84:$W$263),0),COLUMNS($W$265:W$265)),"")</f>
        <v/>
      </c>
      <c r="X279" s="16" t="str">
        <f t="array" aca="1" ref="X279" ca="1">IFERROR(INDEX($W$84:$Z$263,MATCH(LARGE(($Z$84:$Z$263="OK")*1/ROW($W$84:$W$263),ROWS($W$266:$W279)),1/ROW($W$84:$W$263),0),COLUMNS($W$265:X$265)),"")</f>
        <v/>
      </c>
      <c r="Y279" s="16" t="str">
        <f t="array" aca="1" ref="Y279" ca="1">IFERROR(INDEX($W$84:$Z$263,MATCH(LARGE(($Z$84:$Z$263="OK")*1/ROW($W$84:$W$263),ROWS($W$266:$W279)),1/ROW($W$84:$W$263),0),COLUMNS($W$265:Y$265)),"")</f>
        <v/>
      </c>
      <c r="Z279" s="22" t="str">
        <f t="array" aca="1" ref="Z279" ca="1">IFERROR(INDEX($W$84:$Z$263,MATCH(LARGE(($Z$84:$Z$263="OK")*1/ROW($W$84:$W$263),ROWS($W$266:$W279)),1/ROW($W$84:$W$263),0),COLUMNS($W$265:Z$265)),"")</f>
        <v/>
      </c>
    </row>
    <row r="280" spans="23:26" ht="18" customHeight="1">
      <c r="W280" s="21" t="str">
        <f t="array" aca="1" ref="W280" ca="1">IFERROR(INDEX($W$84:$Z$263,MATCH(LARGE(($Z$84:$Z$263="OK")*1/ROW($W$84:$W$263),ROWS($W$266:$W280)),1/ROW($W$84:$W$263),0),COLUMNS($W$265:W$265)),"")</f>
        <v/>
      </c>
      <c r="X280" s="16" t="str">
        <f t="array" aca="1" ref="X280" ca="1">IFERROR(INDEX($W$84:$Z$263,MATCH(LARGE(($Z$84:$Z$263="OK")*1/ROW($W$84:$W$263),ROWS($W$266:$W280)),1/ROW($W$84:$W$263),0),COLUMNS($W$265:X$265)),"")</f>
        <v/>
      </c>
      <c r="Y280" s="16" t="str">
        <f t="array" aca="1" ref="Y280" ca="1">IFERROR(INDEX($W$84:$Z$263,MATCH(LARGE(($Z$84:$Z$263="OK")*1/ROW($W$84:$W$263),ROWS($W$266:$W280)),1/ROW($W$84:$W$263),0),COLUMNS($W$265:Y$265)),"")</f>
        <v/>
      </c>
      <c r="Z280" s="22" t="str">
        <f t="array" aca="1" ref="Z280" ca="1">IFERROR(INDEX($W$84:$Z$263,MATCH(LARGE(($Z$84:$Z$263="OK")*1/ROW($W$84:$W$263),ROWS($W$266:$W280)),1/ROW($W$84:$W$263),0),COLUMNS($W$265:Z$265)),"")</f>
        <v/>
      </c>
    </row>
    <row r="281" spans="23:26" ht="18" customHeight="1">
      <c r="W281" s="21" t="str">
        <f t="array" aca="1" ref="W281" ca="1">IFERROR(INDEX($W$84:$Z$263,MATCH(LARGE(($Z$84:$Z$263="OK")*1/ROW($W$84:$W$263),ROWS($W$266:$W281)),1/ROW($W$84:$W$263),0),COLUMNS($W$265:W$265)),"")</f>
        <v/>
      </c>
      <c r="X281" s="16" t="str">
        <f t="array" aca="1" ref="X281" ca="1">IFERROR(INDEX($W$84:$Z$263,MATCH(LARGE(($Z$84:$Z$263="OK")*1/ROW($W$84:$W$263),ROWS($W$266:$W281)),1/ROW($W$84:$W$263),0),COLUMNS($W$265:X$265)),"")</f>
        <v/>
      </c>
      <c r="Y281" s="16" t="str">
        <f t="array" aca="1" ref="Y281" ca="1">IFERROR(INDEX($W$84:$Z$263,MATCH(LARGE(($Z$84:$Z$263="OK")*1/ROW($W$84:$W$263),ROWS($W$266:$W281)),1/ROW($W$84:$W$263),0),COLUMNS($W$265:Y$265)),"")</f>
        <v/>
      </c>
      <c r="Z281" s="22" t="str">
        <f t="array" aca="1" ref="Z281" ca="1">IFERROR(INDEX($W$84:$Z$263,MATCH(LARGE(($Z$84:$Z$263="OK")*1/ROW($W$84:$W$263),ROWS($W$266:$W281)),1/ROW($W$84:$W$263),0),COLUMNS($W$265:Z$265)),"")</f>
        <v/>
      </c>
    </row>
    <row r="282" spans="23:26" ht="18" customHeight="1">
      <c r="W282" s="21" t="str">
        <f t="array" aca="1" ref="W282" ca="1">IFERROR(INDEX($W$84:$Z$263,MATCH(LARGE(($Z$84:$Z$263="OK")*1/ROW($W$84:$W$263),ROWS($W$266:$W282)),1/ROW($W$84:$W$263),0),COLUMNS($W$265:W$265)),"")</f>
        <v/>
      </c>
      <c r="X282" s="16" t="str">
        <f t="array" aca="1" ref="X282" ca="1">IFERROR(INDEX($W$84:$Z$263,MATCH(LARGE(($Z$84:$Z$263="OK")*1/ROW($W$84:$W$263),ROWS($W$266:$W282)),1/ROW($W$84:$W$263),0),COLUMNS($W$265:X$265)),"")</f>
        <v/>
      </c>
      <c r="Y282" s="16" t="str">
        <f t="array" aca="1" ref="Y282" ca="1">IFERROR(INDEX($W$84:$Z$263,MATCH(LARGE(($Z$84:$Z$263="OK")*1/ROW($W$84:$W$263),ROWS($W$266:$W282)),1/ROW($W$84:$W$263),0),COLUMNS($W$265:Y$265)),"")</f>
        <v/>
      </c>
      <c r="Z282" s="22" t="str">
        <f t="array" aca="1" ref="Z282" ca="1">IFERROR(INDEX($W$84:$Z$263,MATCH(LARGE(($Z$84:$Z$263="OK")*1/ROW($W$84:$W$263),ROWS($W$266:$W282)),1/ROW($W$84:$W$263),0),COLUMNS($W$265:Z$265)),"")</f>
        <v/>
      </c>
    </row>
    <row r="283" spans="23:26" ht="18" customHeight="1">
      <c r="W283" s="21" t="str">
        <f t="array" aca="1" ref="W283" ca="1">IFERROR(INDEX($W$84:$Z$263,MATCH(LARGE(($Z$84:$Z$263="OK")*1/ROW($W$84:$W$263),ROWS($W$266:$W283)),1/ROW($W$84:$W$263),0),COLUMNS($W$265:W$265)),"")</f>
        <v/>
      </c>
      <c r="X283" s="16" t="str">
        <f t="array" aca="1" ref="X283" ca="1">IFERROR(INDEX($W$84:$Z$263,MATCH(LARGE(($Z$84:$Z$263="OK")*1/ROW($W$84:$W$263),ROWS($W$266:$W283)),1/ROW($W$84:$W$263),0),COLUMNS($W$265:X$265)),"")</f>
        <v/>
      </c>
      <c r="Y283" s="16" t="str">
        <f t="array" aca="1" ref="Y283" ca="1">IFERROR(INDEX($W$84:$Z$263,MATCH(LARGE(($Z$84:$Z$263="OK")*1/ROW($W$84:$W$263),ROWS($W$266:$W283)),1/ROW($W$84:$W$263),0),COLUMNS($W$265:Y$265)),"")</f>
        <v/>
      </c>
      <c r="Z283" s="22" t="str">
        <f t="array" aca="1" ref="Z283" ca="1">IFERROR(INDEX($W$84:$Z$263,MATCH(LARGE(($Z$84:$Z$263="OK")*1/ROW($W$84:$W$263),ROWS($W$266:$W283)),1/ROW($W$84:$W$263),0),COLUMNS($W$265:Z$265)),"")</f>
        <v/>
      </c>
    </row>
    <row r="284" spans="23:26" ht="18" customHeight="1">
      <c r="W284" s="21" t="str">
        <f t="array" aca="1" ref="W284" ca="1">IFERROR(INDEX($W$84:$Z$263,MATCH(LARGE(($Z$84:$Z$263="OK")*1/ROW($W$84:$W$263),ROWS($W$266:$W284)),1/ROW($W$84:$W$263),0),COLUMNS($W$265:W$265)),"")</f>
        <v/>
      </c>
      <c r="X284" s="16" t="str">
        <f t="array" aca="1" ref="X284" ca="1">IFERROR(INDEX($W$84:$Z$263,MATCH(LARGE(($Z$84:$Z$263="OK")*1/ROW($W$84:$W$263),ROWS($W$266:$W284)),1/ROW($W$84:$W$263),0),COLUMNS($W$265:X$265)),"")</f>
        <v/>
      </c>
      <c r="Y284" s="16" t="str">
        <f t="array" aca="1" ref="Y284" ca="1">IFERROR(INDEX($W$84:$Z$263,MATCH(LARGE(($Z$84:$Z$263="OK")*1/ROW($W$84:$W$263),ROWS($W$266:$W284)),1/ROW($W$84:$W$263),0),COLUMNS($W$265:Y$265)),"")</f>
        <v/>
      </c>
      <c r="Z284" s="22" t="str">
        <f t="array" aca="1" ref="Z284" ca="1">IFERROR(INDEX($W$84:$Z$263,MATCH(LARGE(($Z$84:$Z$263="OK")*1/ROW($W$84:$W$263),ROWS($W$266:$W284)),1/ROW($W$84:$W$263),0),COLUMNS($W$265:Z$265)),"")</f>
        <v/>
      </c>
    </row>
    <row r="285" spans="23:26" ht="18" customHeight="1" thickBot="1">
      <c r="W285" s="44" t="str">
        <f t="array" aca="1" ref="W285" ca="1">IFERROR(INDEX($W$84:$Z$263,MATCH(LARGE(($Z$84:$Z$263="OK")*1/ROW($W$84:$W$263),ROWS($W$266:$W285)),1/ROW($W$84:$W$263),0),COLUMNS($W$265:W$265)),"")</f>
        <v/>
      </c>
      <c r="X285" s="45" t="str">
        <f t="array" aca="1" ref="X285" ca="1">IFERROR(INDEX($W$84:$Z$263,MATCH(LARGE(($Z$84:$Z$263="OK")*1/ROW($W$84:$W$263),ROWS($W$266:$W285)),1/ROW($W$84:$W$263),0),COLUMNS($W$265:X$265)),"")</f>
        <v/>
      </c>
      <c r="Y285" s="45" t="str">
        <f t="array" aca="1" ref="Y285" ca="1">IFERROR(INDEX($W$84:$Z$263,MATCH(LARGE(($Z$84:$Z$263="OK")*1/ROW($W$84:$W$263),ROWS($W$266:$W285)),1/ROW($W$84:$W$263),0),COLUMNS($W$265:Y$265)),"")</f>
        <v/>
      </c>
      <c r="Z285" s="46" t="str">
        <f t="array" aca="1" ref="Z285" ca="1">IFERROR(INDEX($W$84:$Z$263,MATCH(LARGE(($Z$84:$Z$263="OK")*1/ROW($W$84:$W$263),ROWS($W$266:$W285)),1/ROW($W$84:$W$263),0),COLUMNS($W$265:Z$265)),"")</f>
        <v/>
      </c>
    </row>
    <row r="286" spans="23:26" ht="18" customHeight="1"/>
    <row r="287" spans="23:26" ht="18" customHeight="1"/>
    <row r="288" spans="23:26"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sheetData>
  <sheetProtection algorithmName="SHA-512" hashValue="jpllm7eWS+sbv2La6GiAq/S03BCv9LITHcjqnkZ+g24AKXE0Lafrnqhbe/dQAivXBFcAkTKLQgXNpmlNE1gdLg==" saltValue="GB5oWiWysjxClqar8QgnQA==" spinCount="100000" sheet="1" objects="1" scenarios="1" selectLockedCells="1" selectUnlockedCells="1"/>
  <customSheetViews>
    <customSheetView guid="{B940B50E-8F2A-45A2-8B1B-446BBA1CF259}" scale="70" state="hidden">
      <selection activeCell="BT72" sqref="BT72"/>
      <pageMargins left="0.7" right="0.7" top="0.75" bottom="0.75" header="0.3" footer="0.3"/>
      <pageSetup paperSize="9" orientation="portrait" r:id="rId1"/>
    </customSheetView>
  </customSheetViews>
  <mergeCells count="794">
    <mergeCell ref="HO62:HR62"/>
    <mergeCell ref="FV62:FY62"/>
    <mergeCell ref="GA62:GD62"/>
    <mergeCell ref="GF62:GI62"/>
    <mergeCell ref="GK62:GN62"/>
    <mergeCell ref="GP62:GS62"/>
    <mergeCell ref="GU62:GX62"/>
    <mergeCell ref="GZ62:HC62"/>
    <mergeCell ref="HE62:HH62"/>
    <mergeCell ref="HJ62:HM62"/>
    <mergeCell ref="HO59:HR59"/>
    <mergeCell ref="FV61:FY61"/>
    <mergeCell ref="GA61:GD61"/>
    <mergeCell ref="GF61:GI61"/>
    <mergeCell ref="GK61:GN61"/>
    <mergeCell ref="GP61:GS61"/>
    <mergeCell ref="GU61:GX61"/>
    <mergeCell ref="GZ61:HC61"/>
    <mergeCell ref="HE61:HH61"/>
    <mergeCell ref="HJ61:HM61"/>
    <mergeCell ref="HO61:HR61"/>
    <mergeCell ref="FV59:FY59"/>
    <mergeCell ref="GA59:GD59"/>
    <mergeCell ref="GF59:GI59"/>
    <mergeCell ref="GK59:GN59"/>
    <mergeCell ref="GP59:GS59"/>
    <mergeCell ref="GU59:GX59"/>
    <mergeCell ref="GZ59:HC59"/>
    <mergeCell ref="HE59:HH59"/>
    <mergeCell ref="HJ59:HM59"/>
    <mergeCell ref="HO57:HR57"/>
    <mergeCell ref="FV58:FY58"/>
    <mergeCell ref="GA58:GD58"/>
    <mergeCell ref="GF58:GI58"/>
    <mergeCell ref="GK58:GN58"/>
    <mergeCell ref="GP58:GS58"/>
    <mergeCell ref="GU58:GX58"/>
    <mergeCell ref="GZ58:HC58"/>
    <mergeCell ref="HE58:HH58"/>
    <mergeCell ref="HJ58:HM58"/>
    <mergeCell ref="HO58:HR58"/>
    <mergeCell ref="FV57:FY57"/>
    <mergeCell ref="GA57:GD57"/>
    <mergeCell ref="GF57:GI57"/>
    <mergeCell ref="GK57:GN57"/>
    <mergeCell ref="GP57:GS57"/>
    <mergeCell ref="GU57:GX57"/>
    <mergeCell ref="GZ57:HC57"/>
    <mergeCell ref="HE57:HH57"/>
    <mergeCell ref="HJ57:HM57"/>
    <mergeCell ref="GK51:GN51"/>
    <mergeCell ref="GP51:GS51"/>
    <mergeCell ref="GU51:GX51"/>
    <mergeCell ref="GZ51:HC51"/>
    <mergeCell ref="HE51:HH51"/>
    <mergeCell ref="HJ51:HM51"/>
    <mergeCell ref="HO51:HR51"/>
    <mergeCell ref="FV56:FY56"/>
    <mergeCell ref="GA56:GD56"/>
    <mergeCell ref="GF56:GI56"/>
    <mergeCell ref="GK56:GN56"/>
    <mergeCell ref="GP56:GS56"/>
    <mergeCell ref="GU56:GX56"/>
    <mergeCell ref="GZ56:HC56"/>
    <mergeCell ref="HE56:HH56"/>
    <mergeCell ref="HJ56:HM56"/>
    <mergeCell ref="HO56:HR56"/>
    <mergeCell ref="ER51:EU51"/>
    <mergeCell ref="EW51:EZ51"/>
    <mergeCell ref="FB51:FE51"/>
    <mergeCell ref="FG51:FJ51"/>
    <mergeCell ref="FL51:FO51"/>
    <mergeCell ref="FQ51:FT51"/>
    <mergeCell ref="FV51:FY51"/>
    <mergeCell ref="GA51:GD51"/>
    <mergeCell ref="GF51:GI51"/>
    <mergeCell ref="GZ49:HC49"/>
    <mergeCell ref="HE49:HH49"/>
    <mergeCell ref="HJ49:HM49"/>
    <mergeCell ref="HO49:HR49"/>
    <mergeCell ref="AV51:AY51"/>
    <mergeCell ref="BA51:BD51"/>
    <mergeCell ref="BF51:BI51"/>
    <mergeCell ref="BK51:BN51"/>
    <mergeCell ref="BP51:BS51"/>
    <mergeCell ref="BU51:BX51"/>
    <mergeCell ref="BZ51:CC51"/>
    <mergeCell ref="CE51:CH51"/>
    <mergeCell ref="CJ51:CM51"/>
    <mergeCell ref="CO51:CR51"/>
    <mergeCell ref="CT51:CW51"/>
    <mergeCell ref="CY51:DB51"/>
    <mergeCell ref="DD51:DG51"/>
    <mergeCell ref="DI51:DL51"/>
    <mergeCell ref="DN51:DQ51"/>
    <mergeCell ref="DS51:DV51"/>
    <mergeCell ref="DX51:EA51"/>
    <mergeCell ref="EC51:EF51"/>
    <mergeCell ref="EH51:EK51"/>
    <mergeCell ref="EM51:EP51"/>
    <mergeCell ref="FG49:FJ49"/>
    <mergeCell ref="FL49:FO49"/>
    <mergeCell ref="FQ49:FT49"/>
    <mergeCell ref="FV49:FY49"/>
    <mergeCell ref="GA49:GD49"/>
    <mergeCell ref="GF49:GI49"/>
    <mergeCell ref="GK49:GN49"/>
    <mergeCell ref="GP49:GS49"/>
    <mergeCell ref="GU49:GX49"/>
    <mergeCell ref="HO48:HR48"/>
    <mergeCell ref="AV49:AY49"/>
    <mergeCell ref="BA49:BD49"/>
    <mergeCell ref="BF49:BI49"/>
    <mergeCell ref="BK49:BN49"/>
    <mergeCell ref="BP49:BS49"/>
    <mergeCell ref="BU49:BX49"/>
    <mergeCell ref="BZ49:CC49"/>
    <mergeCell ref="CE49:CH49"/>
    <mergeCell ref="CJ49:CM49"/>
    <mergeCell ref="CO49:CR49"/>
    <mergeCell ref="CT49:CW49"/>
    <mergeCell ref="CY49:DB49"/>
    <mergeCell ref="DD49:DG49"/>
    <mergeCell ref="DI49:DL49"/>
    <mergeCell ref="DN49:DQ49"/>
    <mergeCell ref="DS49:DV49"/>
    <mergeCell ref="DX49:EA49"/>
    <mergeCell ref="EC49:EF49"/>
    <mergeCell ref="EH49:EK49"/>
    <mergeCell ref="EM49:EP49"/>
    <mergeCell ref="ER49:EU49"/>
    <mergeCell ref="EW49:EZ49"/>
    <mergeCell ref="FB49:FE49"/>
    <mergeCell ref="FV48:FY48"/>
    <mergeCell ref="GA48:GD48"/>
    <mergeCell ref="GF48:GI48"/>
    <mergeCell ref="GK48:GN48"/>
    <mergeCell ref="GP48:GS48"/>
    <mergeCell ref="GU48:GX48"/>
    <mergeCell ref="GZ48:HC48"/>
    <mergeCell ref="HE48:HH48"/>
    <mergeCell ref="HJ48:HM48"/>
    <mergeCell ref="EC48:EF48"/>
    <mergeCell ref="EH48:EK48"/>
    <mergeCell ref="EM48:EP48"/>
    <mergeCell ref="ER48:EU48"/>
    <mergeCell ref="EW48:EZ48"/>
    <mergeCell ref="FB48:FE48"/>
    <mergeCell ref="FG48:FJ48"/>
    <mergeCell ref="FL48:FO48"/>
    <mergeCell ref="FQ48:FT48"/>
    <mergeCell ref="GK47:GN47"/>
    <mergeCell ref="GP47:GS47"/>
    <mergeCell ref="GU47:GX47"/>
    <mergeCell ref="GZ47:HC47"/>
    <mergeCell ref="HE47:HH47"/>
    <mergeCell ref="HJ47:HM47"/>
    <mergeCell ref="HO47:HR47"/>
    <mergeCell ref="AV48:AY48"/>
    <mergeCell ref="BA48:BD48"/>
    <mergeCell ref="BF48:BI48"/>
    <mergeCell ref="BK48:BN48"/>
    <mergeCell ref="BP48:BS48"/>
    <mergeCell ref="BU48:BX48"/>
    <mergeCell ref="BZ48:CC48"/>
    <mergeCell ref="CE48:CH48"/>
    <mergeCell ref="CJ48:CM48"/>
    <mergeCell ref="CO48:CR48"/>
    <mergeCell ref="CT48:CW48"/>
    <mergeCell ref="CY48:DB48"/>
    <mergeCell ref="DD48:DG48"/>
    <mergeCell ref="DI48:DL48"/>
    <mergeCell ref="DN48:DQ48"/>
    <mergeCell ref="DS48:DV48"/>
    <mergeCell ref="DX48:EA48"/>
    <mergeCell ref="ER47:EU47"/>
    <mergeCell ref="EW47:EZ47"/>
    <mergeCell ref="FB47:FE47"/>
    <mergeCell ref="FG47:FJ47"/>
    <mergeCell ref="FL47:FO47"/>
    <mergeCell ref="FQ47:FT47"/>
    <mergeCell ref="FV47:FY47"/>
    <mergeCell ref="GA47:GD47"/>
    <mergeCell ref="GF47:GI47"/>
    <mergeCell ref="GZ45:HC45"/>
    <mergeCell ref="HE45:HH45"/>
    <mergeCell ref="HJ45:HM45"/>
    <mergeCell ref="HO45:HR45"/>
    <mergeCell ref="AV47:AY47"/>
    <mergeCell ref="BA47:BD47"/>
    <mergeCell ref="BF47:BI47"/>
    <mergeCell ref="BK47:BN47"/>
    <mergeCell ref="BP47:BS47"/>
    <mergeCell ref="BU47:BX47"/>
    <mergeCell ref="BZ47:CC47"/>
    <mergeCell ref="CE47:CH47"/>
    <mergeCell ref="CJ47:CM47"/>
    <mergeCell ref="CO47:CR47"/>
    <mergeCell ref="CT47:CW47"/>
    <mergeCell ref="CY47:DB47"/>
    <mergeCell ref="DD47:DG47"/>
    <mergeCell ref="DI47:DL47"/>
    <mergeCell ref="DN47:DQ47"/>
    <mergeCell ref="DS47:DV47"/>
    <mergeCell ref="DX47:EA47"/>
    <mergeCell ref="EC47:EF47"/>
    <mergeCell ref="EH47:EK47"/>
    <mergeCell ref="EM47:EP47"/>
    <mergeCell ref="FG45:FJ45"/>
    <mergeCell ref="FL45:FO45"/>
    <mergeCell ref="FQ45:FT45"/>
    <mergeCell ref="FV45:FY45"/>
    <mergeCell ref="GA45:GD45"/>
    <mergeCell ref="GF45:GI45"/>
    <mergeCell ref="GK45:GN45"/>
    <mergeCell ref="GP45:GS45"/>
    <mergeCell ref="GU45:GX45"/>
    <mergeCell ref="HO38:HR38"/>
    <mergeCell ref="AV45:AY45"/>
    <mergeCell ref="BA45:BD45"/>
    <mergeCell ref="BF45:BI45"/>
    <mergeCell ref="BK45:BN45"/>
    <mergeCell ref="BP45:BS45"/>
    <mergeCell ref="BU45:BX45"/>
    <mergeCell ref="BZ45:CC45"/>
    <mergeCell ref="CE45:CH45"/>
    <mergeCell ref="CJ45:CM45"/>
    <mergeCell ref="CO45:CR45"/>
    <mergeCell ref="CT45:CW45"/>
    <mergeCell ref="CY45:DB45"/>
    <mergeCell ref="DD45:DG45"/>
    <mergeCell ref="DI45:DL45"/>
    <mergeCell ref="DN45:DQ45"/>
    <mergeCell ref="DS45:DV45"/>
    <mergeCell ref="DX45:EA45"/>
    <mergeCell ref="EC45:EF45"/>
    <mergeCell ref="EH45:EK45"/>
    <mergeCell ref="EM45:EP45"/>
    <mergeCell ref="ER45:EU45"/>
    <mergeCell ref="EW45:EZ45"/>
    <mergeCell ref="FB45:FE45"/>
    <mergeCell ref="FV38:FY38"/>
    <mergeCell ref="GA38:GD38"/>
    <mergeCell ref="GF38:GI38"/>
    <mergeCell ref="GK38:GN38"/>
    <mergeCell ref="GP38:GS38"/>
    <mergeCell ref="GU38:GX38"/>
    <mergeCell ref="GZ38:HC38"/>
    <mergeCell ref="HE38:HH38"/>
    <mergeCell ref="HJ38:HM38"/>
    <mergeCell ref="HO35:HR35"/>
    <mergeCell ref="FV36:FY36"/>
    <mergeCell ref="GA36:GD36"/>
    <mergeCell ref="GF36:GI36"/>
    <mergeCell ref="GK36:GN36"/>
    <mergeCell ref="GP36:GS36"/>
    <mergeCell ref="GU36:GX36"/>
    <mergeCell ref="GZ36:HC36"/>
    <mergeCell ref="HE36:HH36"/>
    <mergeCell ref="HJ36:HM36"/>
    <mergeCell ref="HO36:HR36"/>
    <mergeCell ref="FV35:FY35"/>
    <mergeCell ref="GA35:GD35"/>
    <mergeCell ref="GF35:GI35"/>
    <mergeCell ref="GK35:GN35"/>
    <mergeCell ref="GP35:GS35"/>
    <mergeCell ref="GU35:GX35"/>
    <mergeCell ref="GZ35:HC35"/>
    <mergeCell ref="HE35:HH35"/>
    <mergeCell ref="HJ35:HM35"/>
    <mergeCell ref="HO32:HR32"/>
    <mergeCell ref="FV34:FY34"/>
    <mergeCell ref="GA34:GD34"/>
    <mergeCell ref="GF34:GI34"/>
    <mergeCell ref="GK34:GN34"/>
    <mergeCell ref="GP34:GS34"/>
    <mergeCell ref="GU34:GX34"/>
    <mergeCell ref="GZ34:HC34"/>
    <mergeCell ref="HE34:HH34"/>
    <mergeCell ref="HJ34:HM34"/>
    <mergeCell ref="HO34:HR34"/>
    <mergeCell ref="FV32:FY32"/>
    <mergeCell ref="GA32:GD32"/>
    <mergeCell ref="GF32:GI32"/>
    <mergeCell ref="GK32:GN32"/>
    <mergeCell ref="GP32:GS32"/>
    <mergeCell ref="GU32:GX32"/>
    <mergeCell ref="GZ32:HC32"/>
    <mergeCell ref="HE32:HH32"/>
    <mergeCell ref="HJ32:HM32"/>
    <mergeCell ref="AQ77:AT77"/>
    <mergeCell ref="S79:V79"/>
    <mergeCell ref="W79:Z79"/>
    <mergeCell ref="S80:V80"/>
    <mergeCell ref="W80:Z80"/>
    <mergeCell ref="W75:Z75"/>
    <mergeCell ref="AB75:AE75"/>
    <mergeCell ref="AG75:AJ75"/>
    <mergeCell ref="AL75:AO75"/>
    <mergeCell ref="AQ75:AT75"/>
    <mergeCell ref="S77:V77"/>
    <mergeCell ref="W77:Z77"/>
    <mergeCell ref="AB77:AE77"/>
    <mergeCell ref="AG77:AJ77"/>
    <mergeCell ref="AL77:AO77"/>
    <mergeCell ref="W72:Z72"/>
    <mergeCell ref="AB72:AE72"/>
    <mergeCell ref="AG72:AJ72"/>
    <mergeCell ref="AL72:AO72"/>
    <mergeCell ref="AQ72:AT72"/>
    <mergeCell ref="W74:Z74"/>
    <mergeCell ref="AB74:AE74"/>
    <mergeCell ref="AG74:AJ74"/>
    <mergeCell ref="AL74:AO74"/>
    <mergeCell ref="AQ74:AT74"/>
    <mergeCell ref="DS62:DV62"/>
    <mergeCell ref="S64:V64"/>
    <mergeCell ref="W64:Z64"/>
    <mergeCell ref="S65:V65"/>
    <mergeCell ref="W65:Z65"/>
    <mergeCell ref="S70:V70"/>
    <mergeCell ref="W70:Z70"/>
    <mergeCell ref="CO62:CR62"/>
    <mergeCell ref="CT62:CW62"/>
    <mergeCell ref="CY62:DB62"/>
    <mergeCell ref="DD62:DG62"/>
    <mergeCell ref="DI62:DL62"/>
    <mergeCell ref="DN62:DQ62"/>
    <mergeCell ref="BK62:BN62"/>
    <mergeCell ref="BP62:BS62"/>
    <mergeCell ref="BU62:BX62"/>
    <mergeCell ref="BZ62:CC62"/>
    <mergeCell ref="CE62:CH62"/>
    <mergeCell ref="CJ62:CM62"/>
    <mergeCell ref="W62:Z62"/>
    <mergeCell ref="AB62:AE62"/>
    <mergeCell ref="AG62:AJ62"/>
    <mergeCell ref="AL62:AO62"/>
    <mergeCell ref="AQ62:AT62"/>
    <mergeCell ref="AV62:AY62"/>
    <mergeCell ref="BA62:BD62"/>
    <mergeCell ref="BF62:BI62"/>
    <mergeCell ref="CJ61:CM61"/>
    <mergeCell ref="DI59:DL59"/>
    <mergeCell ref="DN59:DQ59"/>
    <mergeCell ref="DS59:DV59"/>
    <mergeCell ref="W61:Z61"/>
    <mergeCell ref="AB61:AE61"/>
    <mergeCell ref="AG61:AJ61"/>
    <mergeCell ref="AL61:AO61"/>
    <mergeCell ref="AQ61:AT61"/>
    <mergeCell ref="AV61:AY61"/>
    <mergeCell ref="BA61:BD61"/>
    <mergeCell ref="CE59:CH59"/>
    <mergeCell ref="CJ59:CM59"/>
    <mergeCell ref="CO59:CR59"/>
    <mergeCell ref="CT59:CW59"/>
    <mergeCell ref="CY59:DB59"/>
    <mergeCell ref="DD59:DG59"/>
    <mergeCell ref="BA59:BD59"/>
    <mergeCell ref="BF59:BI59"/>
    <mergeCell ref="BK59:BN59"/>
    <mergeCell ref="BP59:BS59"/>
    <mergeCell ref="DN61:DQ61"/>
    <mergeCell ref="DS61:DV61"/>
    <mergeCell ref="CO58:CR58"/>
    <mergeCell ref="CT58:CW58"/>
    <mergeCell ref="CY58:DB58"/>
    <mergeCell ref="DD58:DG58"/>
    <mergeCell ref="BA58:BD58"/>
    <mergeCell ref="BF58:BI58"/>
    <mergeCell ref="BK58:BN58"/>
    <mergeCell ref="BP58:BS58"/>
    <mergeCell ref="BU58:BX58"/>
    <mergeCell ref="BZ58:CC58"/>
    <mergeCell ref="CO61:CR61"/>
    <mergeCell ref="CT61:CW61"/>
    <mergeCell ref="CY61:DB61"/>
    <mergeCell ref="DD61:DG61"/>
    <mergeCell ref="DI61:DL61"/>
    <mergeCell ref="BF61:BI61"/>
    <mergeCell ref="BK61:BN61"/>
    <mergeCell ref="BP61:BS61"/>
    <mergeCell ref="BU61:BX61"/>
    <mergeCell ref="BZ61:CC61"/>
    <mergeCell ref="CE61:CH61"/>
    <mergeCell ref="S59:V59"/>
    <mergeCell ref="W59:Z59"/>
    <mergeCell ref="AB59:AE59"/>
    <mergeCell ref="AG59:AJ59"/>
    <mergeCell ref="AL59:AO59"/>
    <mergeCell ref="AQ59:AT59"/>
    <mergeCell ref="AV59:AY59"/>
    <mergeCell ref="CE58:CH58"/>
    <mergeCell ref="CJ58:CM58"/>
    <mergeCell ref="BU59:BX59"/>
    <mergeCell ref="BZ59:CC59"/>
    <mergeCell ref="DI57:DL57"/>
    <mergeCell ref="DN57:DQ57"/>
    <mergeCell ref="DS57:DV57"/>
    <mergeCell ref="W58:Z58"/>
    <mergeCell ref="AB58:AE58"/>
    <mergeCell ref="AG58:AJ58"/>
    <mergeCell ref="AL58:AO58"/>
    <mergeCell ref="AQ58:AT58"/>
    <mergeCell ref="AV58:AY58"/>
    <mergeCell ref="BZ57:CC57"/>
    <mergeCell ref="CE57:CH57"/>
    <mergeCell ref="CJ57:CM57"/>
    <mergeCell ref="CO57:CR57"/>
    <mergeCell ref="CT57:CW57"/>
    <mergeCell ref="CY57:DB57"/>
    <mergeCell ref="AV57:AY57"/>
    <mergeCell ref="BA57:BD57"/>
    <mergeCell ref="BF57:BI57"/>
    <mergeCell ref="BK57:BN57"/>
    <mergeCell ref="BP57:BS57"/>
    <mergeCell ref="BU57:BX57"/>
    <mergeCell ref="DI58:DL58"/>
    <mergeCell ref="DN58:DQ58"/>
    <mergeCell ref="DS58:DV58"/>
    <mergeCell ref="S57:V57"/>
    <mergeCell ref="W57:Z57"/>
    <mergeCell ref="AB57:AE57"/>
    <mergeCell ref="AG57:AJ57"/>
    <mergeCell ref="AL57:AO57"/>
    <mergeCell ref="AQ57:AT57"/>
    <mergeCell ref="CT56:CW56"/>
    <mergeCell ref="CY56:DB56"/>
    <mergeCell ref="DD56:DG56"/>
    <mergeCell ref="AL56:AO56"/>
    <mergeCell ref="AQ56:AT56"/>
    <mergeCell ref="AV56:AY56"/>
    <mergeCell ref="BA56:BD56"/>
    <mergeCell ref="BF56:BI56"/>
    <mergeCell ref="BK56:BN56"/>
    <mergeCell ref="DD57:DG57"/>
    <mergeCell ref="DI56:DL56"/>
    <mergeCell ref="DN56:DQ56"/>
    <mergeCell ref="DS56:DV56"/>
    <mergeCell ref="BP56:BS56"/>
    <mergeCell ref="BU56:BX56"/>
    <mergeCell ref="BZ56:CC56"/>
    <mergeCell ref="CE56:CH56"/>
    <mergeCell ref="CJ56:CM56"/>
    <mergeCell ref="CO56:CR56"/>
    <mergeCell ref="S53:V53"/>
    <mergeCell ref="W53:Z53"/>
    <mergeCell ref="S56:V56"/>
    <mergeCell ref="W56:Z56"/>
    <mergeCell ref="AB56:AE56"/>
    <mergeCell ref="AG56:AJ56"/>
    <mergeCell ref="AQ49:AT49"/>
    <mergeCell ref="S51:V51"/>
    <mergeCell ref="W51:Z51"/>
    <mergeCell ref="AB51:AE51"/>
    <mergeCell ref="AG51:AJ51"/>
    <mergeCell ref="AL51:AO51"/>
    <mergeCell ref="AQ51:AT51"/>
    <mergeCell ref="W48:Z48"/>
    <mergeCell ref="AB48:AE48"/>
    <mergeCell ref="AG48:AJ48"/>
    <mergeCell ref="AL48:AO48"/>
    <mergeCell ref="AQ48:AT48"/>
    <mergeCell ref="S49:V49"/>
    <mergeCell ref="W49:Z49"/>
    <mergeCell ref="AB49:AE49"/>
    <mergeCell ref="AG49:AJ49"/>
    <mergeCell ref="AL49:AO49"/>
    <mergeCell ref="W45:Z45"/>
    <mergeCell ref="AB45:AE45"/>
    <mergeCell ref="AG45:AJ45"/>
    <mergeCell ref="AL45:AO45"/>
    <mergeCell ref="AQ45:AT45"/>
    <mergeCell ref="W47:Z47"/>
    <mergeCell ref="AB47:AE47"/>
    <mergeCell ref="AG47:AJ47"/>
    <mergeCell ref="AL47:AO47"/>
    <mergeCell ref="AQ47:AT47"/>
    <mergeCell ref="DS38:DV38"/>
    <mergeCell ref="S40:V40"/>
    <mergeCell ref="W40:Z40"/>
    <mergeCell ref="S43:V43"/>
    <mergeCell ref="W43:Z43"/>
    <mergeCell ref="CE38:CH38"/>
    <mergeCell ref="CJ38:CM38"/>
    <mergeCell ref="CO38:CR38"/>
    <mergeCell ref="CT38:CW38"/>
    <mergeCell ref="CY38:DB38"/>
    <mergeCell ref="DD38:DG38"/>
    <mergeCell ref="BA38:BD38"/>
    <mergeCell ref="BF38:BI38"/>
    <mergeCell ref="BK38:BN38"/>
    <mergeCell ref="BP38:BS38"/>
    <mergeCell ref="BU38:BX38"/>
    <mergeCell ref="BZ38:CC38"/>
    <mergeCell ref="DI36:DL36"/>
    <mergeCell ref="DN36:DQ36"/>
    <mergeCell ref="DS36:DV36"/>
    <mergeCell ref="S38:V38"/>
    <mergeCell ref="W38:Z38"/>
    <mergeCell ref="AB38:AE38"/>
    <mergeCell ref="AG38:AJ38"/>
    <mergeCell ref="AL38:AO38"/>
    <mergeCell ref="AQ38:AT38"/>
    <mergeCell ref="AV38:AY38"/>
    <mergeCell ref="CE36:CH36"/>
    <mergeCell ref="CJ36:CM36"/>
    <mergeCell ref="CO36:CR36"/>
    <mergeCell ref="CT36:CW36"/>
    <mergeCell ref="CY36:DB36"/>
    <mergeCell ref="DD36:DG36"/>
    <mergeCell ref="BA36:BD36"/>
    <mergeCell ref="BF36:BI36"/>
    <mergeCell ref="BK36:BN36"/>
    <mergeCell ref="BP36:BS36"/>
    <mergeCell ref="BU36:BX36"/>
    <mergeCell ref="BZ36:CC36"/>
    <mergeCell ref="DI38:DL38"/>
    <mergeCell ref="DN38:DQ38"/>
    <mergeCell ref="CT35:CW35"/>
    <mergeCell ref="CY35:DB35"/>
    <mergeCell ref="DD35:DG35"/>
    <mergeCell ref="BA35:BD35"/>
    <mergeCell ref="BF35:BI35"/>
    <mergeCell ref="BK35:BN35"/>
    <mergeCell ref="BP35:BS35"/>
    <mergeCell ref="BU35:BX35"/>
    <mergeCell ref="BZ35:CC35"/>
    <mergeCell ref="S36:V36"/>
    <mergeCell ref="W36:Z36"/>
    <mergeCell ref="AB36:AE36"/>
    <mergeCell ref="AG36:AJ36"/>
    <mergeCell ref="AL36:AO36"/>
    <mergeCell ref="AQ36:AT36"/>
    <mergeCell ref="AV36:AY36"/>
    <mergeCell ref="CE35:CH35"/>
    <mergeCell ref="CJ35:CM35"/>
    <mergeCell ref="DN34:DQ34"/>
    <mergeCell ref="DS34:DV34"/>
    <mergeCell ref="W35:Z35"/>
    <mergeCell ref="AB35:AE35"/>
    <mergeCell ref="AG35:AJ35"/>
    <mergeCell ref="AL35:AO35"/>
    <mergeCell ref="AQ35:AT35"/>
    <mergeCell ref="AV35:AY35"/>
    <mergeCell ref="BZ34:CC34"/>
    <mergeCell ref="CE34:CH34"/>
    <mergeCell ref="CJ34:CM34"/>
    <mergeCell ref="CO34:CR34"/>
    <mergeCell ref="CT34:CW34"/>
    <mergeCell ref="CY34:DB34"/>
    <mergeCell ref="AV34:AY34"/>
    <mergeCell ref="BA34:BD34"/>
    <mergeCell ref="BF34:BI34"/>
    <mergeCell ref="BK34:BN34"/>
    <mergeCell ref="BP34:BS34"/>
    <mergeCell ref="BU34:BX34"/>
    <mergeCell ref="DI35:DL35"/>
    <mergeCell ref="DN35:DQ35"/>
    <mergeCell ref="DS35:DV35"/>
    <mergeCell ref="CO35:CR35"/>
    <mergeCell ref="CY32:DB32"/>
    <mergeCell ref="DD32:DG32"/>
    <mergeCell ref="DI32:DL32"/>
    <mergeCell ref="DN32:DQ32"/>
    <mergeCell ref="DS32:DV32"/>
    <mergeCell ref="W34:Z34"/>
    <mergeCell ref="AB34:AE34"/>
    <mergeCell ref="AG34:AJ34"/>
    <mergeCell ref="AL34:AO34"/>
    <mergeCell ref="AQ34:AT34"/>
    <mergeCell ref="BU32:BX32"/>
    <mergeCell ref="BZ32:CC32"/>
    <mergeCell ref="CE32:CH32"/>
    <mergeCell ref="CJ32:CM32"/>
    <mergeCell ref="CO32:CR32"/>
    <mergeCell ref="CT32:CW32"/>
    <mergeCell ref="AQ32:AT32"/>
    <mergeCell ref="AV32:AY32"/>
    <mergeCell ref="BA32:BD32"/>
    <mergeCell ref="BF32:BI32"/>
    <mergeCell ref="BK32:BN32"/>
    <mergeCell ref="BP32:BS32"/>
    <mergeCell ref="DD34:DG34"/>
    <mergeCell ref="DI34:DL34"/>
    <mergeCell ref="S30:V30"/>
    <mergeCell ref="W30:Z30"/>
    <mergeCell ref="W32:Z32"/>
    <mergeCell ref="AB32:AE32"/>
    <mergeCell ref="AG32:AJ32"/>
    <mergeCell ref="AL32:AO32"/>
    <mergeCell ref="B24:H24"/>
    <mergeCell ref="I24:K24"/>
    <mergeCell ref="L24:M24"/>
    <mergeCell ref="N24:Q24"/>
    <mergeCell ref="B27:H27"/>
    <mergeCell ref="I27:K27"/>
    <mergeCell ref="L27:M27"/>
    <mergeCell ref="N27:Q27"/>
    <mergeCell ref="B28:H28"/>
    <mergeCell ref="I28:K28"/>
    <mergeCell ref="L28:M28"/>
    <mergeCell ref="N28:Q28"/>
    <mergeCell ref="B22:H22"/>
    <mergeCell ref="I22:K22"/>
    <mergeCell ref="L22:M22"/>
    <mergeCell ref="N22:Q22"/>
    <mergeCell ref="B23:H23"/>
    <mergeCell ref="I23:K23"/>
    <mergeCell ref="L23:M23"/>
    <mergeCell ref="N23:Q23"/>
    <mergeCell ref="B20:H20"/>
    <mergeCell ref="I20:K20"/>
    <mergeCell ref="L20:M20"/>
    <mergeCell ref="N20:Q20"/>
    <mergeCell ref="B21:H21"/>
    <mergeCell ref="I21:K21"/>
    <mergeCell ref="L21:M21"/>
    <mergeCell ref="N21:Q21"/>
    <mergeCell ref="B14:H14"/>
    <mergeCell ref="I14:K14"/>
    <mergeCell ref="L14:M14"/>
    <mergeCell ref="N14:Q14"/>
    <mergeCell ref="B19:H19"/>
    <mergeCell ref="I19:K19"/>
    <mergeCell ref="L19:M19"/>
    <mergeCell ref="N19:Q19"/>
    <mergeCell ref="B11:H11"/>
    <mergeCell ref="I11:K11"/>
    <mergeCell ref="L11:M11"/>
    <mergeCell ref="N11:Q11"/>
    <mergeCell ref="B13:H13"/>
    <mergeCell ref="I13:K13"/>
    <mergeCell ref="L13:M13"/>
    <mergeCell ref="N13:Q13"/>
    <mergeCell ref="B12:H12"/>
    <mergeCell ref="I12:K12"/>
    <mergeCell ref="L12:M12"/>
    <mergeCell ref="N12:Q12"/>
    <mergeCell ref="B10:H10"/>
    <mergeCell ref="I10:K10"/>
    <mergeCell ref="L10:M10"/>
    <mergeCell ref="N10:Q10"/>
    <mergeCell ref="B7:H7"/>
    <mergeCell ref="I7:K7"/>
    <mergeCell ref="L7:M7"/>
    <mergeCell ref="N7:Q7"/>
    <mergeCell ref="B8:H8"/>
    <mergeCell ref="I8:K8"/>
    <mergeCell ref="L8:M8"/>
    <mergeCell ref="N8:Q8"/>
    <mergeCell ref="B5:H5"/>
    <mergeCell ref="I5:K5"/>
    <mergeCell ref="L5:M5"/>
    <mergeCell ref="N5:Q5"/>
    <mergeCell ref="B6:H6"/>
    <mergeCell ref="I6:K6"/>
    <mergeCell ref="L6:M6"/>
    <mergeCell ref="N6:Q6"/>
    <mergeCell ref="B9:H9"/>
    <mergeCell ref="I9:K9"/>
    <mergeCell ref="L9:M9"/>
    <mergeCell ref="N9:Q9"/>
    <mergeCell ref="DX32:EA32"/>
    <mergeCell ref="DX34:EA34"/>
    <mergeCell ref="DX35:EA35"/>
    <mergeCell ref="DX36:EA36"/>
    <mergeCell ref="DX38:EA38"/>
    <mergeCell ref="EC32:EF32"/>
    <mergeCell ref="EC34:EF34"/>
    <mergeCell ref="EC35:EF35"/>
    <mergeCell ref="EC36:EF36"/>
    <mergeCell ref="EC38:EF38"/>
    <mergeCell ref="EH32:EK32"/>
    <mergeCell ref="EH34:EK34"/>
    <mergeCell ref="EH35:EK35"/>
    <mergeCell ref="EH36:EK36"/>
    <mergeCell ref="EH38:EK38"/>
    <mergeCell ref="EM32:EP32"/>
    <mergeCell ref="EM34:EP34"/>
    <mergeCell ref="EM35:EP35"/>
    <mergeCell ref="EM36:EP36"/>
    <mergeCell ref="EM38:EP38"/>
    <mergeCell ref="ER32:EU32"/>
    <mergeCell ref="ER34:EU34"/>
    <mergeCell ref="ER35:EU35"/>
    <mergeCell ref="ER36:EU36"/>
    <mergeCell ref="ER38:EU38"/>
    <mergeCell ref="EW32:EZ32"/>
    <mergeCell ref="EW34:EZ34"/>
    <mergeCell ref="EW35:EZ35"/>
    <mergeCell ref="EW36:EZ36"/>
    <mergeCell ref="EW38:EZ38"/>
    <mergeCell ref="FB32:FE32"/>
    <mergeCell ref="FB34:FE34"/>
    <mergeCell ref="FB35:FE35"/>
    <mergeCell ref="FB36:FE36"/>
    <mergeCell ref="FB38:FE38"/>
    <mergeCell ref="FG32:FJ32"/>
    <mergeCell ref="FG34:FJ34"/>
    <mergeCell ref="FG35:FJ35"/>
    <mergeCell ref="FG36:FJ36"/>
    <mergeCell ref="FG38:FJ38"/>
    <mergeCell ref="FL32:FO32"/>
    <mergeCell ref="FL34:FO34"/>
    <mergeCell ref="FL35:FO35"/>
    <mergeCell ref="FL36:FO36"/>
    <mergeCell ref="FL38:FO38"/>
    <mergeCell ref="FQ32:FT32"/>
    <mergeCell ref="FQ34:FT34"/>
    <mergeCell ref="FQ35:FT35"/>
    <mergeCell ref="FQ36:FT36"/>
    <mergeCell ref="FQ38:FT38"/>
    <mergeCell ref="DX56:EA56"/>
    <mergeCell ref="DX57:EA57"/>
    <mergeCell ref="DX58:EA58"/>
    <mergeCell ref="DX59:EA59"/>
    <mergeCell ref="DX61:EA61"/>
    <mergeCell ref="DX62:EA62"/>
    <mergeCell ref="EC56:EF56"/>
    <mergeCell ref="EC57:EF57"/>
    <mergeCell ref="EC58:EF58"/>
    <mergeCell ref="EC59:EF59"/>
    <mergeCell ref="EC61:EF61"/>
    <mergeCell ref="EC62:EF62"/>
    <mergeCell ref="EH56:EK56"/>
    <mergeCell ref="EH57:EK57"/>
    <mergeCell ref="EH58:EK58"/>
    <mergeCell ref="EH59:EK59"/>
    <mergeCell ref="EH61:EK61"/>
    <mergeCell ref="EH62:EK62"/>
    <mergeCell ref="EM56:EP56"/>
    <mergeCell ref="EM57:EP57"/>
    <mergeCell ref="EM58:EP58"/>
    <mergeCell ref="EM59:EP59"/>
    <mergeCell ref="EM61:EP61"/>
    <mergeCell ref="EM62:EP62"/>
    <mergeCell ref="ER56:EU56"/>
    <mergeCell ref="ER57:EU57"/>
    <mergeCell ref="ER58:EU58"/>
    <mergeCell ref="ER59:EU59"/>
    <mergeCell ref="ER61:EU61"/>
    <mergeCell ref="ER62:EU62"/>
    <mergeCell ref="EW56:EZ56"/>
    <mergeCell ref="EW57:EZ57"/>
    <mergeCell ref="EW58:EZ58"/>
    <mergeCell ref="EW59:EZ59"/>
    <mergeCell ref="EW61:EZ61"/>
    <mergeCell ref="EW62:EZ62"/>
    <mergeCell ref="FB56:FE56"/>
    <mergeCell ref="FB57:FE57"/>
    <mergeCell ref="FB58:FE58"/>
    <mergeCell ref="FB59:FE59"/>
    <mergeCell ref="FB61:FE61"/>
    <mergeCell ref="FB62:FE62"/>
    <mergeCell ref="FG56:FJ56"/>
    <mergeCell ref="FG57:FJ57"/>
    <mergeCell ref="FG58:FJ58"/>
    <mergeCell ref="FG59:FJ59"/>
    <mergeCell ref="FG61:FJ61"/>
    <mergeCell ref="FG62:FJ62"/>
    <mergeCell ref="FL56:FO56"/>
    <mergeCell ref="FL57:FO57"/>
    <mergeCell ref="FL58:FO58"/>
    <mergeCell ref="FL59:FO59"/>
    <mergeCell ref="FL61:FO61"/>
    <mergeCell ref="FL62:FO62"/>
    <mergeCell ref="FQ56:FT56"/>
    <mergeCell ref="FQ57:FT57"/>
    <mergeCell ref="FQ58:FT58"/>
    <mergeCell ref="FQ59:FT59"/>
    <mergeCell ref="FQ61:FT61"/>
    <mergeCell ref="FQ62:FT62"/>
    <mergeCell ref="AV77:AY77"/>
    <mergeCell ref="BA77:BD77"/>
    <mergeCell ref="BF77:BI77"/>
    <mergeCell ref="BK72:BN72"/>
    <mergeCell ref="BP72:BS72"/>
    <mergeCell ref="BK74:BN74"/>
    <mergeCell ref="BP74:BS74"/>
    <mergeCell ref="BK75:BN75"/>
    <mergeCell ref="BP75:BS75"/>
    <mergeCell ref="BK77:BN77"/>
    <mergeCell ref="BP77:BS77"/>
    <mergeCell ref="AV72:AY72"/>
    <mergeCell ref="BA72:BD72"/>
    <mergeCell ref="BF72:BI72"/>
    <mergeCell ref="AV74:AY74"/>
    <mergeCell ref="BA74:BD74"/>
    <mergeCell ref="BF74:BI74"/>
    <mergeCell ref="AV75:AY75"/>
    <mergeCell ref="BA75:BD75"/>
    <mergeCell ref="BF75:BI75"/>
  </mergeCells>
  <phoneticPr fontId="1"/>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計算ツール機能説明　注意点</vt:lpstr>
      <vt:lpstr>最大、最小接続数計算</vt:lpstr>
      <vt:lpstr>PV回路1 組み合わせ可否判定</vt:lpstr>
      <vt:lpstr>PV回路2 組み合わせ可否判定</vt:lpstr>
      <vt:lpstr>PV回路3 組み合わせ可否判定</vt:lpstr>
      <vt:lpstr>PV回路4 組み合わせ可否判定</vt:lpstr>
      <vt:lpstr>計算シート(PV回路1)</vt:lpstr>
      <vt:lpstr>計算シート(PV回路2)</vt:lpstr>
      <vt:lpstr>計算シート(PV回路3)</vt:lpstr>
      <vt:lpstr>計算シート(PV回路4)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ニチコン（株）</dc:creator>
  <cp:lastModifiedBy>栗原 智裕(kurihara.tomohiro)</cp:lastModifiedBy>
  <cp:lastPrinted>2019-09-24T11:53:19Z</cp:lastPrinted>
  <dcterms:created xsi:type="dcterms:W3CDTF">2016-02-07T07:43:26Z</dcterms:created>
  <dcterms:modified xsi:type="dcterms:W3CDTF">2023-09-13T05:54:26Z</dcterms:modified>
  <cp:contentStatus/>
</cp:coreProperties>
</file>